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65" windowHeight="4590" tabRatio="492" activeTab="7"/>
  </bookViews>
  <sheets>
    <sheet name="BCDTK" sheetId="1" r:id="rId1"/>
    <sheet name="CDKT" sheetId="2" r:id="rId2"/>
    <sheet name="KQKD" sheetId="3" r:id="rId3"/>
    <sheet name="LCTTe" sheetId="4" r:id="rId4"/>
    <sheet name="thuyet minh" sheetId="5" r:id="rId5"/>
    <sheet name="TM-p2" sheetId="6" r:id="rId6"/>
    <sheet name="TM-P3" sheetId="7" r:id="rId7"/>
    <sheet name="tom tat" sheetId="8" r:id="rId8"/>
  </sheets>
  <externalReferences>
    <externalReference r:id="rId11"/>
  </externalReferences>
  <definedNames>
    <definedName name="_xlnm.Print_Titles" localSheetId="0">'BCDTK'!$A:$B,'BCDTK'!$5:$6</definedName>
    <definedName name="_xlnm.Print_Titles" localSheetId="3">'LCTTe'!$12:$12</definedName>
  </definedNames>
  <calcPr fullCalcOnLoad="1"/>
</workbook>
</file>

<file path=xl/sharedStrings.xml><?xml version="1.0" encoding="utf-8"?>
<sst xmlns="http://schemas.openxmlformats.org/spreadsheetml/2006/main" count="896" uniqueCount="711">
  <si>
    <t xml:space="preserve">                                                             </t>
  </si>
  <si>
    <t>SOÁ HIEÄU TK</t>
  </si>
  <si>
    <t>TEÂN TAØI KHOAÛN</t>
  </si>
  <si>
    <t>SOÁ DÖ ÑAÀU KYØ</t>
  </si>
  <si>
    <t xml:space="preserve">XÍ NGHIEÄP I                        </t>
  </si>
  <si>
    <t>XÍ NGHIEÄP 3</t>
  </si>
  <si>
    <t>XÍ NGHIEÄP 5</t>
  </si>
  <si>
    <t>XÍ NGHIEÄP 7</t>
  </si>
  <si>
    <t>VAÊN PHOØNG CTY</t>
  </si>
  <si>
    <t>TOÅNG COÄNG</t>
  </si>
  <si>
    <t>SOÁ DÖ CUOÁI</t>
  </si>
  <si>
    <t>NÔÏ</t>
  </si>
  <si>
    <t>COÙ</t>
  </si>
  <si>
    <t>Tieàn maët VN</t>
  </si>
  <si>
    <t>Tieàn göûi NH ( VN )</t>
  </si>
  <si>
    <t>Tieàn göûi  NH ( N.Teä )</t>
  </si>
  <si>
    <t>Phaûi thu cuûa khaùch haøng</t>
  </si>
  <si>
    <t>Phaûi thu noäi boä</t>
  </si>
  <si>
    <t>TS thieáu chôø xöû lyù</t>
  </si>
  <si>
    <t>Phaûi thu khaùc</t>
  </si>
  <si>
    <t>Döï phoøng phaûi thu khoù ñoøi</t>
  </si>
  <si>
    <t>Taïm öùng</t>
  </si>
  <si>
    <t>TC,KC,KQ ngaén haïn</t>
  </si>
  <si>
    <t>Nguyeân vaät lieäu chính</t>
  </si>
  <si>
    <t>Nhieân lieäu</t>
  </si>
  <si>
    <t>Phuï tuøng</t>
  </si>
  <si>
    <t>Coâng cuï duïng cuï</t>
  </si>
  <si>
    <t>Saûn phaåm dôõ dang</t>
  </si>
  <si>
    <t>Giaù mua haøng hoùa</t>
  </si>
  <si>
    <t>Chi phí thu mua h.hoùa</t>
  </si>
  <si>
    <t>Döï phoøng giaûm giaù haøng toàn</t>
  </si>
  <si>
    <t>TSCÑ höõu hình</t>
  </si>
  <si>
    <t>Xaây döïng CB dôû dang</t>
  </si>
  <si>
    <t>Vay ngaén haïn</t>
  </si>
  <si>
    <t>Phaûi traû cho ngöôøi baùn</t>
  </si>
  <si>
    <t>Thueá xuaát ,nhaäp khaåu</t>
  </si>
  <si>
    <t>Thueá nhaø ñaát , tieàn TÑ</t>
  </si>
  <si>
    <t>Caùc loaïi thueá khaùc</t>
  </si>
  <si>
    <t>Thanh toaùn löông CNV</t>
  </si>
  <si>
    <t>Th.toaùn khaùc vôùi CNV</t>
  </si>
  <si>
    <t>Chi phí phaûi traû</t>
  </si>
  <si>
    <t>Kinh phí coâng ñoaøn</t>
  </si>
  <si>
    <t>Baûo hieåm xaõ hoäi</t>
  </si>
  <si>
    <t>Baûo hieåm y teá</t>
  </si>
  <si>
    <t>Phaûi traû phaûi noäp khaùc</t>
  </si>
  <si>
    <t>Ch/leäch ñaùnh giaù laïi TS</t>
  </si>
  <si>
    <t>Cheânh leäch tyû giaù</t>
  </si>
  <si>
    <t>Laõi naêm tröôùc</t>
  </si>
  <si>
    <t>Laõi naêm nay</t>
  </si>
  <si>
    <t>Quyõ khen thöôûng</t>
  </si>
  <si>
    <t>Quyõ phuùc lôïi</t>
  </si>
  <si>
    <t>Doanh thu baùn haøng hoùa</t>
  </si>
  <si>
    <t>Doanh thu cung caáp DV</t>
  </si>
  <si>
    <t xml:space="preserve">Haøng baùn traû laïi </t>
  </si>
  <si>
    <t xml:space="preserve">Giaûm giaù haøng baùn </t>
  </si>
  <si>
    <t>Giaù voán haøng baùn</t>
  </si>
  <si>
    <t>Chi phí baùn haøng</t>
  </si>
  <si>
    <t>Chi phí quaûn lyù DN</t>
  </si>
  <si>
    <t>Chi phí hoaït ñoäng TC</t>
  </si>
  <si>
    <t>Xaùc ñònh keát quaû KD</t>
  </si>
  <si>
    <t>Nhaän kq, kc daøi haïn</t>
  </si>
  <si>
    <t>Thueá GTGT nhaäp khaåu</t>
  </si>
  <si>
    <t>Vay daøi haïn</t>
  </si>
  <si>
    <t>XÍ NGHIEÄP 2</t>
  </si>
  <si>
    <t>Thueá  VAT ñöôïc khaáu tröø</t>
  </si>
  <si>
    <t>Thueá  VAT phaûi noäp</t>
  </si>
  <si>
    <t>33312</t>
  </si>
  <si>
    <t>BAÛNG CAÂN ÑOÁI KEÁ TOAÙN</t>
  </si>
  <si>
    <t>TAØI SAÛN</t>
  </si>
  <si>
    <t>MAÕ</t>
  </si>
  <si>
    <t>SOÁ ÑAÀU</t>
  </si>
  <si>
    <t>SOÁ CUOÁI</t>
  </si>
  <si>
    <t>SOÁ</t>
  </si>
  <si>
    <t>NAÊM</t>
  </si>
  <si>
    <t>KYØ</t>
  </si>
  <si>
    <t>I-</t>
  </si>
  <si>
    <t>II-</t>
  </si>
  <si>
    <t>Caùc khoaûn ñaàu tö taøi chính ngaén haïn</t>
  </si>
  <si>
    <t>III-</t>
  </si>
  <si>
    <t xml:space="preserve">Caùc khoaûn phaûi thu </t>
  </si>
  <si>
    <t xml:space="preserve">Phaûi thu cuûa khaùch haøng </t>
  </si>
  <si>
    <t xml:space="preserve">Traû tröôùc cho ngöôøi baùn </t>
  </si>
  <si>
    <t>-</t>
  </si>
  <si>
    <t>Caùc khoaûn phaûi thu khaùc</t>
  </si>
  <si>
    <t>Döï phoøng caùc khoaûn phaûi thu khoù ñoøi(*)</t>
  </si>
  <si>
    <t>IV-</t>
  </si>
  <si>
    <t xml:space="preserve">Haøng toàn kho </t>
  </si>
  <si>
    <t>Döï phoøng giaûm giaù haøng toàn kho (*)</t>
  </si>
  <si>
    <t>V-</t>
  </si>
  <si>
    <t>Taøi saûn coá ñònh</t>
  </si>
  <si>
    <t>TSCÑ  höõu hình</t>
  </si>
  <si>
    <t>Nguyeân giaù</t>
  </si>
  <si>
    <t>Giaù trò hao moøn luõy keá  (*)</t>
  </si>
  <si>
    <t>TSCÑ  thueâ Taøi chính</t>
  </si>
  <si>
    <t>TSCÑ voâ hình</t>
  </si>
  <si>
    <t>Chi phí xaây döïng cô baûn dôû dang</t>
  </si>
  <si>
    <t>NGUOÀN VOÁN</t>
  </si>
  <si>
    <t xml:space="preserve">SOÁ CUOÁI </t>
  </si>
  <si>
    <t xml:space="preserve"> Nôï ngaén haïn</t>
  </si>
  <si>
    <t xml:space="preserve"> Ngöôøi mua traû tieàn tröôùc</t>
  </si>
  <si>
    <t xml:space="preserve"> Thueá vaø caùc khoaûn phaûi noäp Nhaø nöôùc</t>
  </si>
  <si>
    <t xml:space="preserve"> Phaûi traû coâng nhaân vieân</t>
  </si>
  <si>
    <t>II</t>
  </si>
  <si>
    <t>Nôï daøi haïn</t>
  </si>
  <si>
    <t xml:space="preserve"> Lôïi nhuaän chöa phaân phoái</t>
  </si>
  <si>
    <t xml:space="preserve"> Taøi saûn thueâ ngoaøi</t>
  </si>
  <si>
    <t xml:space="preserve"> Haøng hoùa nhaän baùn hoä , nhaän kyù göûi</t>
  </si>
  <si>
    <t xml:space="preserve"> Nôï khoù ñoøi ñaõ xöû lyù</t>
  </si>
  <si>
    <t xml:space="preserve"> Ngoaïi teä caùc loaïi</t>
  </si>
  <si>
    <t>NGÖÔØI LAÄP BIEÅU</t>
  </si>
  <si>
    <t xml:space="preserve">          KEÁ TOAÙN TRÖÔÛNG</t>
  </si>
  <si>
    <t xml:space="preserve"> CHÆ TIEÂU</t>
  </si>
  <si>
    <t>Ñaàu tö daøi haïn khaùc</t>
  </si>
  <si>
    <t>Chi phí traû tröôùc daøi haïn</t>
  </si>
  <si>
    <t>TOÅNG COÄNG NGUOÀN VOÁN (430 = 300+400)</t>
  </si>
  <si>
    <t>CHÆ TIEÂU</t>
  </si>
  <si>
    <t xml:space="preserve"> Vaät tö, haøng hoùa nhaän giöõ hoä, nhaän gia coâng</t>
  </si>
  <si>
    <t xml:space="preserve"> Giaù voán haøng baùn</t>
  </si>
  <si>
    <t>Doanh thu hoaït ñoäng taøi chính</t>
  </si>
  <si>
    <t xml:space="preserve"> Chi phí baùn haøng</t>
  </si>
  <si>
    <t xml:space="preserve"> Chi phí quaûn lyù doanh nghieäp</t>
  </si>
  <si>
    <t xml:space="preserve"> Lôïi nhuaän töø hoaït ñoäng kinh doanh </t>
  </si>
  <si>
    <t>Thu nhaäp khaùc</t>
  </si>
  <si>
    <t>Chi phí khaùc</t>
  </si>
  <si>
    <t>Lôïi nhuaän khaùc (40= 31-32)</t>
  </si>
  <si>
    <t>244</t>
  </si>
  <si>
    <t>TC, KC, KQ daøi haïn</t>
  </si>
  <si>
    <t>Chi phí taøi chính</t>
  </si>
  <si>
    <t>4</t>
  </si>
  <si>
    <t>A/</t>
  </si>
  <si>
    <t>B/</t>
  </si>
  <si>
    <t xml:space="preserve">Maõ
 soá </t>
  </si>
  <si>
    <t xml:space="preserve">                 Ñôn vò tính : ñoàng</t>
  </si>
  <si>
    <t>01</t>
  </si>
  <si>
    <t>03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</si>
  <si>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</si>
  <si>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</si>
  <si>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</si>
  <si>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</si>
  <si>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</si>
  <si>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</si>
  <si>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</si>
  <si>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</si>
  <si>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</si>
  <si>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</si>
  <si>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</si>
  <si>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</si>
  <si>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</si>
  <si>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</si>
  <si>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t>Ngöôøi laäp bieåu</t>
  </si>
  <si>
    <t>Keá toaùn tröôûng</t>
  </si>
  <si>
    <t>Phaûi thu theo tieán ñoä keá hoaïch hôïp ñoàng xaây döïng</t>
  </si>
  <si>
    <t xml:space="preserve"> Cheânh leäch tyû giaù hoái ñoaùi</t>
  </si>
  <si>
    <t>336</t>
  </si>
  <si>
    <t>XÍ NGHIEÄP 6</t>
  </si>
  <si>
    <t>XÍ NGHIEÄP 11</t>
  </si>
  <si>
    <t>3339</t>
  </si>
  <si>
    <t>Phaûi traû noäi boä (caùc ÑV)</t>
  </si>
  <si>
    <t>Doanh thu HÑ taøi chính</t>
  </si>
  <si>
    <t>BAÙO CAÙO LÖU CHUYEÅN TIEÀN TEÄ</t>
  </si>
  <si>
    <t>( Theo phöông phaùp giaùn tieáp )</t>
  </si>
  <si>
    <t xml:space="preserve">Ñôn vò tính : Ñoàng  </t>
  </si>
  <si>
    <t>I. Löu chuyeån tieàn töø hoaït ñoäng kinh doanh</t>
  </si>
  <si>
    <t>1. Lôïi nhuaän tröôùc thueá:</t>
  </si>
  <si>
    <t>2. Ñieàu chænh cho caùc khoaûn :</t>
  </si>
  <si>
    <t>_ Khaáu hao TSCÑ</t>
  </si>
  <si>
    <t>02</t>
  </si>
  <si>
    <t>_ Caùc khoaûn döï phoøng</t>
  </si>
  <si>
    <t>_ Laõi, loã cheânh leäch tyû giaù hoái ñoaùi chöa thöïc hieän</t>
  </si>
  <si>
    <t>04</t>
  </si>
  <si>
    <t>_ Laõi, loã töø hoaït ñoäng ñaàu tö</t>
  </si>
  <si>
    <t>05</t>
  </si>
  <si>
    <t>_ Chi phí laõi vay</t>
  </si>
  <si>
    <t>06</t>
  </si>
  <si>
    <t>3. Lôïi nhuaän töø hoaït ñoäng kinh doanh tröôùc nhöõng 
thay ñoåi voán löu ñoäng</t>
  </si>
  <si>
    <t>08</t>
  </si>
  <si>
    <t xml:space="preserve">_ Taêng, giaûm caùc khoaûn phaûi thu </t>
  </si>
  <si>
    <t>09</t>
  </si>
  <si>
    <t xml:space="preserve">_ Taêng, giaûm haøng toàn kho </t>
  </si>
  <si>
    <t>_ Taêng, giaûm caùc khoaûn phaûi traû (khoâng keå laõi vay 
phaûi traû, thueá thu nhaäp phaûi noäp)</t>
  </si>
  <si>
    <t>_ Taêng, giaûm chi phí traû tröôùc</t>
  </si>
  <si>
    <t>12</t>
  </si>
  <si>
    <t>_ Tieàn laõi vay ñaõ traû</t>
  </si>
  <si>
    <t>13</t>
  </si>
  <si>
    <t>14</t>
  </si>
  <si>
    <t>_ Tieàn thu khaùc töø hoaït ñoäng kinh doanh</t>
  </si>
  <si>
    <t>15</t>
  </si>
  <si>
    <t>_ Tieàn chi khaùc töø hoaït ñoäng kinh doanh</t>
  </si>
  <si>
    <t>16</t>
  </si>
  <si>
    <t>Löu chuyeån tieàn thuaàn töø hoaït ñoäng kinh doanh</t>
  </si>
  <si>
    <t>II - Löu chuyeån tieàn töø hoaït ñoäng ñaàu tö</t>
  </si>
  <si>
    <t>1. Tieàn chi ñeå mua saém, xaây döïng TSCÑ vaø caùc taøi saûn 
     daøi haïn khaùc</t>
  </si>
  <si>
    <t>2. Tieàn thu töø thanh lyù, nhöôïng baùn TSCÑ vaø caùc taøi 
     saûn daøi haïn khaùc</t>
  </si>
  <si>
    <t>3. Tieàn chi cho vay, mua caùc coâng cuï nôï cuûa ñôn vò khaùc</t>
  </si>
  <si>
    <t>4. Tieàn thu hoài cho vay, baùn laïi caùc coâng cuï nôï cuûa 
    ñôn vò khaùc</t>
  </si>
  <si>
    <t>5. Tieàn chi ñaàu tö goùp voán vaøo ñôn vò khaùc</t>
  </si>
  <si>
    <t>6. Tieàn thu hoài ñaàu tö goùp voán vaøo ñôn vò khaùc</t>
  </si>
  <si>
    <t>26</t>
  </si>
  <si>
    <t>7. Tieàn thu laõi cho vay, coå töùc vaø lôïi nhuaän ñöôïc</t>
  </si>
  <si>
    <t>27</t>
  </si>
  <si>
    <t xml:space="preserve">Löu chuyeån tieàn teä thuaàn töø hoaït ñoäng ñaàu tö </t>
  </si>
  <si>
    <t>III. Löu chuyeån tieàn töø hoaït ñoäng taøi chính</t>
  </si>
  <si>
    <t>1. Tieàn thu töø phaùt haønh coå phieáu, nhaän voán goùp cuûa 
     chuû sôû höõu</t>
  </si>
  <si>
    <t>2. Tieàn chi traû voán goùp cho caùc chuû sôû höõu, mua laïi 
    coå phieáu cuûa doanh nghieäp ñaõ phaùt haønh</t>
  </si>
  <si>
    <t>33</t>
  </si>
  <si>
    <t>34</t>
  </si>
  <si>
    <t>35</t>
  </si>
  <si>
    <t>36</t>
  </si>
  <si>
    <t xml:space="preserve">Löu chuyeån tieàn thuaàn töø hoaït ñoäng taøi chính </t>
  </si>
  <si>
    <t>Löu chuyeån tieàn thuaàn trong kyø(20+30+40)</t>
  </si>
  <si>
    <t>Tieàn vaø töông ñöông tieàn ñaàu kyø</t>
  </si>
  <si>
    <t>Aûnh höôûng cuûa thay ñoåi tyû giaù hoái ñoaùi quy ñoåi ngoaïi teä</t>
  </si>
  <si>
    <t>61</t>
  </si>
  <si>
    <t>Tieàn vaø töông ñöông tieàn cuoái kyø(50+60+61)</t>
  </si>
  <si>
    <t>70</t>
  </si>
  <si>
    <t xml:space="preserve">           Ngöôøi laäp bieåu                               Keá toaùn tröôûng </t>
  </si>
  <si>
    <t>151</t>
  </si>
  <si>
    <t>Haøng mua ñang ñi treân ñöôøng</t>
  </si>
  <si>
    <t>Döï phoøng trôï caáp maát vieäc laøm</t>
  </si>
  <si>
    <t>3387</t>
  </si>
  <si>
    <t>Doanh thu nhaän tröôùc</t>
  </si>
  <si>
    <t>Thueá thu nhaäp doanh nghieäp</t>
  </si>
  <si>
    <t xml:space="preserve">Quyõ ñaàu tö phaùt trieån </t>
  </si>
  <si>
    <t>TAØI SAÛN NGAÉN HAÏN (100=110+120+130+140+150)</t>
  </si>
  <si>
    <t>Tieàn vaø caùc khoaûn töông ñöông tieàn</t>
  </si>
  <si>
    <t>Tieàn</t>
  </si>
  <si>
    <t>Caùc khoaûn töông ñöông tieàn</t>
  </si>
  <si>
    <t xml:space="preserve">Ñaàu tö ngaén haïn </t>
  </si>
  <si>
    <t>Döï phoøng giaûm giaù chöùng khoaùn ñaàu tö ngaén haïn (*)</t>
  </si>
  <si>
    <t>Taøi saûn ngaén haïn khaùc</t>
  </si>
  <si>
    <t>Chi phí traû tröôùc ngaén haïn</t>
  </si>
  <si>
    <t>TAØI SAÛN DAØI HAÏN (200=210+220+240+250+260)</t>
  </si>
  <si>
    <t>Caùc khoaûn phaûi thu daøi haïn</t>
  </si>
  <si>
    <t>Phaûi thu daøi haïn cuûa khaùch haøng</t>
  </si>
  <si>
    <t>Phaûi thu daøi haïn khaùc</t>
  </si>
  <si>
    <t>Döï phoøng phaûi thu daøi haïn khoù ñoøi</t>
  </si>
  <si>
    <t>Baát ñoäng saûn ñaàu tö</t>
  </si>
  <si>
    <t>Caùc khoaûn ñaàu tö taøi chính daøi haïn</t>
  </si>
  <si>
    <t>Ñaàu tö vaøo coâng ty con</t>
  </si>
  <si>
    <t>Ñaàu tö vaøo coâng ty lieân keát, lieân doanh</t>
  </si>
  <si>
    <t>Döï phoøng giaûm giaù chöùng khoaùn ñaàu tö daøi haïn(*)</t>
  </si>
  <si>
    <t>Taøi saûn daøi haïn khaùc</t>
  </si>
  <si>
    <t>Taøi saûn thueá thu nhaäp hoaõn laïi</t>
  </si>
  <si>
    <t>TOÅNG COÄNG TAØI SAÛN (270= 100+200 )</t>
  </si>
  <si>
    <t>NÔÏ PHAÛI TRAÛ (300=310+320)</t>
  </si>
  <si>
    <t xml:space="preserve"> Vay vaø nôï ngaén haïn</t>
  </si>
  <si>
    <t xml:space="preserve"> Phaûi traû ngöôøi baùn</t>
  </si>
  <si>
    <t xml:space="preserve"> Chi phí phaûi traû</t>
  </si>
  <si>
    <t xml:space="preserve"> Phaûi traû noäi boä </t>
  </si>
  <si>
    <t xml:space="preserve"> Phaûi traû theo tieán ñoä keá hoaïch hôïp ñoàng xaây döïng</t>
  </si>
  <si>
    <t>2</t>
  </si>
  <si>
    <t>3</t>
  </si>
  <si>
    <t>5</t>
  </si>
  <si>
    <t>6</t>
  </si>
  <si>
    <t>7</t>
  </si>
  <si>
    <t>8</t>
  </si>
  <si>
    <t>9</t>
  </si>
  <si>
    <t xml:space="preserve"> Phaûi traû daøi haïn ngöôøi baùn</t>
  </si>
  <si>
    <t xml:space="preserve"> Phaûi traû daøi haïn noäi boä</t>
  </si>
  <si>
    <t xml:space="preserve"> Phaûi traû daøi haïn khaùc</t>
  </si>
  <si>
    <t xml:space="preserve"> Vay vaø nôï daøi haïn</t>
  </si>
  <si>
    <t xml:space="preserve"> Thueá thu nhaäp hoaõn laïi phaûi traû</t>
  </si>
  <si>
    <t xml:space="preserve"> VOÁN CHUÛ SÔÛ HÖÕU (400=410+420)</t>
  </si>
  <si>
    <t xml:space="preserve"> Voán chuû sôû höõu</t>
  </si>
  <si>
    <t xml:space="preserve"> Voán ñaàu tö cuûa chuû sôû höõu</t>
  </si>
  <si>
    <t xml:space="preserve"> Thaëng dö voán coå phaàn</t>
  </si>
  <si>
    <t xml:space="preserve"> Cheânh leäch ñaùnh giaù laïi taøi saûn</t>
  </si>
  <si>
    <t xml:space="preserve"> Coå phieáu ngaân quyõ</t>
  </si>
  <si>
    <t xml:space="preserve"> Quyõ ñaàu tö phaùt trieån</t>
  </si>
  <si>
    <t xml:space="preserve"> Quyõ döï phoøng taøi chính</t>
  </si>
  <si>
    <t xml:space="preserve"> Quyõ khaùc thuoäc voán chuû sôû höõu</t>
  </si>
  <si>
    <t xml:space="preserve"> Nguoàn kinh phí vaø quyõ khaùc</t>
  </si>
  <si>
    <t xml:space="preserve"> Quyõ khen thöôûng, phuùc lôïi</t>
  </si>
  <si>
    <t xml:space="preserve"> Nguoàn kinh phí</t>
  </si>
  <si>
    <t xml:space="preserve"> Nguoàn kinh phí ñaõ hình thaønh TSCÑ</t>
  </si>
  <si>
    <t xml:space="preserve"> CAÙC KHOAÛN CHI TIEÂU NGOAØI BAÛNG CAÂN ÑOÁI KEÁ TOAÙN</t>
  </si>
  <si>
    <t xml:space="preserve">SOÁ ÑAÀU </t>
  </si>
  <si>
    <t>(50 = 30 + 40)</t>
  </si>
  <si>
    <t xml:space="preserve"> Toång lôïi nhuaän keá toaùn tröôùc thueá</t>
  </si>
  <si>
    <t>(60 = 50 - 51)</t>
  </si>
  <si>
    <t>BAÙO CAÙO KEÁT QUAÛ HOAÏT ÑOÄNG KINH DOANH</t>
  </si>
  <si>
    <t>_ Thueá thu nhaäp doanh nghieäp ñaõ noäp</t>
  </si>
  <si>
    <t xml:space="preserve">3. Tieàn vay ngaén haïn, daøi haïn nhaän ñöôïc </t>
  </si>
  <si>
    <t>4. Tieàn chi traû nôï goác vay</t>
  </si>
  <si>
    <t>5. Tieàn chi traû nôï thueâ taøi chính</t>
  </si>
  <si>
    <t>6. Coå töùc, lôïi nhuaän ñaõ traû cho chuû sôû höõu</t>
  </si>
  <si>
    <t xml:space="preserve">Thuyeát </t>
  </si>
  <si>
    <t>minh</t>
  </si>
  <si>
    <t>Thuyeát</t>
  </si>
  <si>
    <t>Ñôn vò tính : ñoàng</t>
  </si>
  <si>
    <t xml:space="preserve">Caùc khoaûn giaûm tröø </t>
  </si>
  <si>
    <r>
      <t>Trong ñoù:</t>
    </r>
    <r>
      <rPr>
        <sz val="10"/>
        <rFont val="VNI-Times"/>
        <family val="0"/>
      </rPr>
      <t xml:space="preserve"> Chi phí laõi vay</t>
    </r>
  </si>
  <si>
    <t>{30= 20+ (21-22) - (24+25)}</t>
  </si>
  <si>
    <t>Thuyeát 
minh</t>
  </si>
  <si>
    <t>6,7,
8,11</t>
  </si>
  <si>
    <t>Maõ 
soá</t>
  </si>
  <si>
    <t>213</t>
  </si>
  <si>
    <t>Phí, LP vaø caùc khoaûn PN khaùc</t>
  </si>
  <si>
    <t>Laäp bieåu</t>
  </si>
  <si>
    <t>TS thöøa chôø gq</t>
  </si>
  <si>
    <t>COÂNG TY CP KIM KHÍ TP HCM</t>
  </si>
  <si>
    <t>TOÅNG GIAÙM ÑOÁC</t>
  </si>
  <si>
    <t xml:space="preserve">  KEÁ TOAÙN TRÖÔÛNG</t>
  </si>
  <si>
    <t>Toång Giaùm ñoác</t>
  </si>
  <si>
    <t>Coâng ty CP Kim Khí TP HCM</t>
  </si>
  <si>
    <t xml:space="preserve">                                                   Toång Giaùm ñoác</t>
  </si>
  <si>
    <t>Quyõ döï phoøng taøi chính</t>
  </si>
  <si>
    <t>2143</t>
  </si>
  <si>
    <t>2141</t>
  </si>
  <si>
    <t>Hao moøn TSCÑ höõu hình</t>
  </si>
  <si>
    <t>Hao moøn TSCÑ voâ  hình</t>
  </si>
  <si>
    <t>Coâng ty CP Kim Khí TP.Hoà Chí Minh</t>
  </si>
  <si>
    <t>Maãu soá B 09 - DN</t>
  </si>
  <si>
    <t>THUYEÁT MINH</t>
  </si>
  <si>
    <t>BAÙO CAÙO TAØI CHÍNH</t>
  </si>
  <si>
    <t>I - Ñaëc ñieåm hoaït ñoäng cuûa doanh nghieäp:</t>
  </si>
  <si>
    <r>
      <t xml:space="preserve">1. Hình thöùc sôû höõu voán </t>
    </r>
    <r>
      <rPr>
        <sz val="12"/>
        <rFont val="VNI-Helve-Condense"/>
        <family val="0"/>
      </rPr>
      <t>: Coâng ty coå phaàn (Nhaø nöôùc giöõ coå phaàn chi phoái)</t>
    </r>
  </si>
  <si>
    <r>
      <t xml:space="preserve">2. Lónh vöïc kinh doanh </t>
    </r>
    <r>
      <rPr>
        <sz val="12"/>
        <rFont val="VNI-Helve-Condense"/>
        <family val="0"/>
      </rPr>
      <t xml:space="preserve"> : Baùn buoân, baùn leû, dòch vuï caùc maët haøng KK, VTTL, PL.</t>
    </r>
  </si>
  <si>
    <r>
      <t xml:space="preserve">3. Ngaønh ngheà kinh doanh </t>
    </r>
    <r>
      <rPr>
        <sz val="12"/>
        <rFont val="VNI-Helve-Condense"/>
        <family val="0"/>
      </rPr>
      <t xml:space="preserve"> : kim khí, vaät tö thöù lieäu, pheá lieäu, maùy moùc thieát bò..vv…</t>
    </r>
  </si>
  <si>
    <t>II - Nieân ñoä keá toaùn, ñôn vò tieàn teä söû duïng trong keá toaùn :</t>
  </si>
  <si>
    <r>
      <t>2. Ñôn vò tieàn teä söû duïng trong keá toaùn</t>
    </r>
    <r>
      <rPr>
        <sz val="12"/>
        <rFont val="VNI-Helve-Condense"/>
        <family val="0"/>
      </rPr>
      <t xml:space="preserve"> laø tieàn ñoàng Vieät Nam. </t>
    </r>
  </si>
  <si>
    <t>III - Cheá ñoä keá toaùn aùp duïng</t>
  </si>
  <si>
    <r>
      <t xml:space="preserve">1. Cheá ñoä keá toaùn aùp duïng: </t>
    </r>
    <r>
      <rPr>
        <sz val="12"/>
        <rFont val="VNI-Helve-Condense"/>
        <family val="0"/>
      </rPr>
      <t>theo Quyeát ñònh soá 15/2006/QÑ-BTC ngaøy 20/03/2006 cuûa Boä Taøi chính</t>
    </r>
  </si>
  <si>
    <t xml:space="preserve">Doanh nghieäp ñaõ tuaân thuû Chuaån möïc keá toaùn vaø cheá ñoä keá toaùn Vieät Nam ñaõ ban haønh ñeán ngaøy </t>
  </si>
  <si>
    <r>
      <t xml:space="preserve">1. Nguyeân taéc xaùc ñònh caùc khoaûn tieàn: </t>
    </r>
    <r>
      <rPr>
        <sz val="12"/>
        <rFont val="VNI-Helve-Condense"/>
        <family val="0"/>
      </rPr>
      <t>tieàn maët, tieàn göûi ngaân haøng, tieàn ñang chuyeån goàm:</t>
    </r>
  </si>
  <si>
    <r>
      <t xml:space="preserve">- Nguyeân taéc xaùc ñònh caùc khoaûn töông ñöông tieàn: </t>
    </r>
    <r>
      <rPr>
        <i/>
        <sz val="12"/>
        <rFont val="VNI-Helve-Condense"/>
        <family val="0"/>
      </rPr>
      <t xml:space="preserve">caùc khoaûn ñaàu tö ngaén haïn coù thôøi haïn thu hoài hoaëc </t>
    </r>
  </si>
  <si>
    <t>ñaùo haïn khoâng quaù 3 thaùng keå töø ngaøy mua, coù khaû naêng chuyeån ñoåi deã daøng thaønh moät löôïng tieàn</t>
  </si>
  <si>
    <t>xaùc ñònh.</t>
  </si>
  <si>
    <t>- Nguyeân taéc vaø phöông phaùp chuyeån ñoåi caùc ñoàng tieàn khaùc ra ñoàng tieàn söû duïng trong keá toaùn:</t>
  </si>
  <si>
    <t xml:space="preserve">Tuaân thuû chuaån möïc soá 10 (ñoaïn 8,10,12): Caùc nghieäp vuï kinh teá phaùt sinh baèng ñoàng tieàn khaùc ñöôïc </t>
  </si>
  <si>
    <t xml:space="preserve">chuyeån ñoåi ra tieàn VNÑ theo tyû giaù bình quaân lieân ngaân haøng do Ngaân haøng Nhaø Nöôùc Vieät Nam </t>
  </si>
  <si>
    <t>coâng boá taïi thôøi ñieåm phaùt sinh.</t>
  </si>
  <si>
    <r>
      <t xml:space="preserve"> - Phöông phaùp xaùc ñònh giaù trò haøng toàn kho cuoái kyø : </t>
    </r>
    <r>
      <rPr>
        <i/>
        <sz val="12"/>
        <rFont val="VNI-Helve-Condense"/>
        <family val="0"/>
      </rPr>
      <t>Theo phöông phaùp nhaäp tröôùc xuaát tröôùc</t>
    </r>
  </si>
  <si>
    <r>
      <t xml:space="preserve"> - Phöông phaùp haïch toaùn haøng toàn kho :  </t>
    </r>
    <r>
      <rPr>
        <i/>
        <sz val="12"/>
        <rFont val="VNI-Helve-Condense"/>
        <family val="0"/>
      </rPr>
      <t>Theo phöông phaùp keâ khai thöôøng xuyeân</t>
    </r>
  </si>
  <si>
    <r>
      <t xml:space="preserve"> - Laäp döï phoøng giaûm giaù haøng toàn kho : </t>
    </r>
    <r>
      <rPr>
        <i/>
        <sz val="12"/>
        <rFont val="VNI-Helve-Condense"/>
        <family val="0"/>
      </rPr>
      <t xml:space="preserve">theo nguyeân taéc taøi saûn khi giaù trò thuaàn coù theå thöïc hieän </t>
    </r>
  </si>
  <si>
    <t>ñöôïc cuûa haøng toàn kho nhoû hôn giaù goác.</t>
  </si>
  <si>
    <r>
      <t xml:space="preserve"> - Nguyeân taéc ghi nhaän TSCÑ höõu hình, TSCÑ voâ hình: </t>
    </r>
    <r>
      <rPr>
        <i/>
        <sz val="12"/>
        <rFont val="VNI-Helve-Condense"/>
        <family val="0"/>
      </rPr>
      <t>theo nguyeân taéc giaù goác</t>
    </r>
  </si>
  <si>
    <t xml:space="preserve"> + Chi phí traû tröôùc</t>
  </si>
  <si>
    <t xml:space="preserve"> + Chi phí khaùc</t>
  </si>
  <si>
    <r>
      <t xml:space="preserve"> - Phöông phaùp phaân boå chi phí traû tröôùc:</t>
    </r>
    <r>
      <rPr>
        <i/>
        <sz val="12"/>
        <rFont val="VNI-Helve-Condense"/>
        <family val="0"/>
      </rPr>
      <t xml:space="preserve"> phaân boå theo tieâu thöùc thôøi gian vaø phöông phaùp ñöôøng thaúng</t>
    </r>
  </si>
  <si>
    <t>Baùo caùo keát quaû hoaït ñoäng kinh doanh</t>
  </si>
  <si>
    <t>1. Tieàn vaø caùc khoaûn töông ñöông tieàn</t>
  </si>
  <si>
    <t xml:space="preserve"> - Tieàn maët</t>
  </si>
  <si>
    <t xml:space="preserve"> - Tieàn göûi ngaân haøng</t>
  </si>
  <si>
    <t xml:space="preserve"> - Tieàn ñang chuyeån</t>
  </si>
  <si>
    <t xml:space="preserve"> - Caùc khoaûn töông ñöông tieàn</t>
  </si>
  <si>
    <t>Coäng</t>
  </si>
  <si>
    <t xml:space="preserve"> - Haøng mua ñang ñi treân ñöôøng</t>
  </si>
  <si>
    <t xml:space="preserve"> - Coâng cuï, duïng cuï</t>
  </si>
  <si>
    <t xml:space="preserve"> - Chi phí SX, KD dôû dang</t>
  </si>
  <si>
    <t xml:space="preserve"> - Thaønh phaåm</t>
  </si>
  <si>
    <t xml:space="preserve"> - Haøng hoùa</t>
  </si>
  <si>
    <t xml:space="preserve"> - Chi phí mua haøng</t>
  </si>
  <si>
    <t xml:space="preserve"> - Haøng göûi ñi baùn</t>
  </si>
  <si>
    <t xml:space="preserve"> - Döï phoøng giaûm giaù haøng toàn kho</t>
  </si>
  <si>
    <t xml:space="preserve"> - GT thuaàn coù theå thöïc hieän ñöôïc cuûa haøng toàn kho</t>
  </si>
  <si>
    <t>* Giaù trò hoaøn nhaäp döï phoøng giaûm giaù haøng toàn kho trong quyù:</t>
  </si>
  <si>
    <t>* Giaù trò haøng toàn kho duøng ñeå theá chaáp cho caùc khoaûn nôï</t>
  </si>
  <si>
    <t>* Lyù do trích theâm hoaëc hoaøn nhaäp döï phoøng giaûm giaù haøng toàn kho</t>
  </si>
  <si>
    <t>4. Caùc khoaûn thueá phaûi thu:</t>
  </si>
  <si>
    <t>Naêm nay</t>
  </si>
  <si>
    <t>Naêm tröôùc</t>
  </si>
  <si>
    <t xml:space="preserve"> - Thueá GTGT coøn ñöôïc khaáu tröø</t>
  </si>
  <si>
    <t xml:space="preserve"> - Caùc khoaûn thueá noäp thöøa cho Nhaø nöôùc</t>
  </si>
  <si>
    <t xml:space="preserve"> + Thueá thu nhaäp doanh nghieäp</t>
  </si>
  <si>
    <t xml:space="preserve"> + …………………………….</t>
  </si>
  <si>
    <t xml:space="preserve"> - Phaûi thu daøi haïn khaùch haøng</t>
  </si>
  <si>
    <t xml:space="preserve"> - Phaûi thu noäi boä daøi haïn</t>
  </si>
  <si>
    <t xml:space="preserve"> - Döï phoøng phaûi thu daøi haïn khoù ñoøi</t>
  </si>
  <si>
    <t xml:space="preserve"> - Giaù trò thuaàn cuûa nhöõng khoaûn phaûi thu daøi haïn</t>
  </si>
  <si>
    <t xml:space="preserve"> - Chi phí XDCB dôû dang</t>
  </si>
  <si>
    <t>Trong ñoù: Nhöõng coâng trình lôùn:</t>
  </si>
  <si>
    <t xml:space="preserve"> + Döï aùn caét phaù taøu cuõ:</t>
  </si>
  <si>
    <t xml:space="preserve"> + Döï aùn khu SX cheá bieán theùp P7, Q8</t>
  </si>
  <si>
    <t xml:space="preserve"> + CP ñeàn buø moät phaàn khu ñaát Nhaø Beø</t>
  </si>
  <si>
    <t xml:space="preserve"> + Döï aùn maùy naén phaúng </t>
  </si>
  <si>
    <t>10. Taêng, giaûm baát ñoäng saûn ñaàu tö:</t>
  </si>
  <si>
    <t>11. Caùc khoaûn ñaàu tö taøi chính ngaén haïn, daøi haïn:</t>
  </si>
  <si>
    <t>11.1- Ñaàu tö taøi chính ngaén haïn:</t>
  </si>
  <si>
    <t xml:space="preserve"> - Ñaàu tö chöùng khoaùn ngaén haïn</t>
  </si>
  <si>
    <t xml:space="preserve"> - Ñaàu tö ngaén haïn khaùc</t>
  </si>
  <si>
    <t xml:space="preserve"> - Giaù trò thuaàn cuûa ñaàu tö taøi chính ngaén haïn</t>
  </si>
  <si>
    <t>11.2- Ñaàu tö taøi chính daøi haïn:</t>
  </si>
  <si>
    <t xml:space="preserve"> - Ñaàu tö vaøo coâng ty con:</t>
  </si>
  <si>
    <t xml:space="preserve"> - Ñaàu tö vaøo coâng ty lieân keát:</t>
  </si>
  <si>
    <t xml:space="preserve"> - Ñaàu tö vaøo cô sôû kinh doanh ñoàng kieåm soaùt</t>
  </si>
  <si>
    <t xml:space="preserve"> - Ñaàu tö daøi haïn khaùc</t>
  </si>
  <si>
    <t xml:space="preserve"> + Ñaàu tö chöùng khoaùn daøi haïn</t>
  </si>
  <si>
    <t xml:space="preserve"> + Cho vay daøi haïn</t>
  </si>
  <si>
    <t xml:space="preserve"> + Ñaàu tö daøi haïn khaùc</t>
  </si>
  <si>
    <t xml:space="preserve"> - Döï phoøng giaûm giaù chöùng khoaùn ñaàu tö daøi haïn</t>
  </si>
  <si>
    <t xml:space="preserve"> - Giaù trò thuaàn cuûa ñaàu tö taøi chính daøi haïn</t>
  </si>
  <si>
    <t xml:space="preserve"> - Vay ngaén haïn</t>
  </si>
  <si>
    <t xml:space="preserve"> - Vay daøi haïn ñeán haïn traû</t>
  </si>
  <si>
    <t xml:space="preserve"> - Nôï thueâ taøi chính ñeán haïn traû</t>
  </si>
  <si>
    <t xml:space="preserve"> - Traùi phieáu phaùt haønh ñeán haïn traû</t>
  </si>
  <si>
    <t>16- Thueá vaø caùc khoaûn phaûi noäp Nhaø nöôùc</t>
  </si>
  <si>
    <t xml:space="preserve"> - Thueá GTGT</t>
  </si>
  <si>
    <t xml:space="preserve"> - Thueá tieâu thuï ñaëc bieät</t>
  </si>
  <si>
    <t xml:space="preserve"> - Thueá xuaát, nhaäp khaåu</t>
  </si>
  <si>
    <t xml:space="preserve"> - Thueá taøi nguyeân</t>
  </si>
  <si>
    <t xml:space="preserve"> - Caùc loaïi thueá, caùc khoaûn phaûi noäp khaùc</t>
  </si>
  <si>
    <t>17- Chi phí phaûi traû</t>
  </si>
  <si>
    <t>18- Caùc khoaûn phaûi traû, phaûi noäp khaùc</t>
  </si>
  <si>
    <t xml:space="preserve"> - Taøi saûn thöøa chôø xöû lyù</t>
  </si>
  <si>
    <t xml:space="preserve"> - BHXH, BHYT, KPCÑ</t>
  </si>
  <si>
    <t xml:space="preserve"> - Baûo hieåm xaõ hoäi</t>
  </si>
  <si>
    <t xml:space="preserve"> - Kinh phí coâng ñoaøn</t>
  </si>
  <si>
    <t xml:space="preserve"> - Caùc khoaûn phaûi traû, phaûi noäp khaùc</t>
  </si>
  <si>
    <t xml:space="preserve">  </t>
  </si>
  <si>
    <t>Voán ñaàu tö 
cuûa chuû sôû höõu</t>
  </si>
  <si>
    <t>Taêng quyù 1 naêm nay</t>
  </si>
  <si>
    <t xml:space="preserve">     + Doanh thu baùn haøng</t>
  </si>
  <si>
    <t xml:space="preserve">     + Doanh thu cung caáp dòch vuï</t>
  </si>
  <si>
    <t xml:space="preserve">     + Chieát khaáu thöông maïi</t>
  </si>
  <si>
    <t xml:space="preserve">     + Giaûm giaù haøng baùn</t>
  </si>
  <si>
    <t xml:space="preserve">     + Haøng baùn bò traû laïi</t>
  </si>
  <si>
    <t xml:space="preserve">     + Thueá GTGT phaûi noäp (PP tröïc tieáp)</t>
  </si>
  <si>
    <t xml:space="preserve">     + Thueá tieâu thuï ñaëc bieät</t>
  </si>
  <si>
    <t xml:space="preserve">     + Thueá xuaát khaåu</t>
  </si>
  <si>
    <t xml:space="preserve"> - Laõi tieàn göûi, tieàn cho vay</t>
  </si>
  <si>
    <t xml:space="preserve"> - Laõi ñaàu tö traùi phieáu, kyø phieáu, tín phieáu</t>
  </si>
  <si>
    <t xml:space="preserve"> - Coå töùc, lôïi nhuaän ñöôïc chia</t>
  </si>
  <si>
    <t xml:space="preserve"> - Laõi baùn haøng traû chaäm</t>
  </si>
  <si>
    <t xml:space="preserve"> - Doanh thu hoaït ñoäng taøi chính khaùc</t>
  </si>
  <si>
    <t>27.1- Chi phí nguyeân lieäu, vaät lieäu</t>
  </si>
  <si>
    <t>27.2 Chi phí nhaân coâng</t>
  </si>
  <si>
    <t>27.3 Chi phí khaáu hao taøi saûn coá ñònh</t>
  </si>
  <si>
    <t>27.4 Chi phí dòch vuï mua ngoaøi</t>
  </si>
  <si>
    <t>27.5- Chi phí khaùc baèng tieàn</t>
  </si>
  <si>
    <t>29- Tieàn vaø caùc khoaûn töông ñöông tieàn cuoái kyø</t>
  </si>
  <si>
    <t>29.1- Caùc giao dòch khoâng baèng tieàn</t>
  </si>
  <si>
    <t>29.2- Mua vaø thanh lyù coâng ty con hoaëc ñôn vò kinh doanh khaùc trong kyø baùo caùo</t>
  </si>
  <si>
    <t>29.3- Caùc khoaûn tieàn vaø töông ñöông tieàn doanh nghieäp naém giöõ nhöng khoâng ñöôïc söû duïng</t>
  </si>
  <si>
    <t xml:space="preserve"> - Caùc khoaûn tieàn nhaän lyù quyõ, kyù cöôïc ngaén haïn, daøi haïn</t>
  </si>
  <si>
    <t xml:space="preserve"> - Kinh phí döï aùn</t>
  </si>
  <si>
    <t>VII - Nhöõng thoâng tin khaùc</t>
  </si>
  <si>
    <t>2- Thoâng tin so saùnh (nhöõng thay ñoåi veà thoâng tin naêm tröôùc)</t>
  </si>
  <si>
    <t>3- Nhöõng thoâng tin khaùc</t>
  </si>
  <si>
    <t xml:space="preserve"> Döï toaùn chi söï nghieäp, döï aùn</t>
  </si>
  <si>
    <t xml:space="preserve"> Voán khaùc cuõa chuû sôû höõu</t>
  </si>
  <si>
    <t xml:space="preserve"> Döï phoøng trôï caáp maát vieäc laøm</t>
  </si>
  <si>
    <t xml:space="preserve"> Döï phoøng phaûi traû daøi haïn</t>
  </si>
  <si>
    <t xml:space="preserve"> Döï phoøng phaûi traû ngaén haïn</t>
  </si>
  <si>
    <t>Voán kinh doanh ôû ñôn vò tröïc thuoäc</t>
  </si>
  <si>
    <t>Thueá GTGT ñöôïc khaáu tröø</t>
  </si>
  <si>
    <t>Thueá vaø caùc khoaûn khaùc phaûi thu Nhaø nöôùc</t>
  </si>
  <si>
    <t>Cuoái kyø</t>
  </si>
  <si>
    <t>Ñaàu naêm</t>
  </si>
  <si>
    <t>2. Tuyeân boá veà vieäc tuaân thuû Chuaån möïc keá toaùn vaø Cheá ñoä keá toaùn Vieät Nam</t>
  </si>
  <si>
    <r>
      <t>3. Hình thöùc keá toaùn aùp duïng :</t>
    </r>
    <r>
      <rPr>
        <sz val="12"/>
        <rFont val="VNI-Helve-Condense"/>
        <family val="0"/>
      </rPr>
      <t xml:space="preserve"> Nhaät kyù chung</t>
    </r>
  </si>
  <si>
    <r>
      <t xml:space="preserve">2. Nguyeân taéc ghi nhaän haøng toàn kho : </t>
    </r>
    <r>
      <rPr>
        <sz val="12"/>
        <rFont val="VNI-Helve-Condense"/>
        <family val="0"/>
      </rPr>
      <t>theo chuaån möïc soá 02</t>
    </r>
  </si>
  <si>
    <r>
      <t xml:space="preserve"> - Nguyeân taéc ghi nhaän haøng toàn kho:</t>
    </r>
    <r>
      <rPr>
        <i/>
        <sz val="12"/>
        <rFont val="VNI-Helve-Condense"/>
        <family val="0"/>
      </rPr>
      <t xml:space="preserve"> nguyeân taéc giaù goác</t>
    </r>
  </si>
  <si>
    <t xml:space="preserve">Ban haønh theo QÑ soá 15/2006/QÑ-BTC </t>
  </si>
  <si>
    <t>ngaøy 20/03/2006 cuûa Boä Tröôûng Boä Taøi chính</t>
  </si>
  <si>
    <t xml:space="preserve">  Ban haønh theo QÑ soá 15/2006/QÑ-BTC</t>
  </si>
  <si>
    <t>ngaøy 20/03/2006 cuûa Boä tröôûng Boä Taøi chính</t>
  </si>
  <si>
    <t>Ban haønh theo QÑ soá 15/2006/QÑ-BTC</t>
  </si>
  <si>
    <t>V.01</t>
  </si>
  <si>
    <t>V.02</t>
  </si>
  <si>
    <t>V.03</t>
  </si>
  <si>
    <t>V.04</t>
  </si>
  <si>
    <t>V.05</t>
  </si>
  <si>
    <t>V.06</t>
  </si>
  <si>
    <t>V.07</t>
  </si>
  <si>
    <t>V.08</t>
  </si>
  <si>
    <t>Phaûi thu daøi haïn noäi boä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</si>
  <si>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</si>
  <si>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</si>
  <si>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</si>
  <si>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</si>
  <si>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</si>
  <si>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</si>
  <si>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</si>
  <si>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</si>
  <si>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</si>
  <si>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</si>
  <si>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 xml:space="preserve"> Caùc khoaûn phaûi traû, phaûi noäp khaùc ngaén haïn khaùc</t>
  </si>
  <si>
    <t>V.18</t>
  </si>
  <si>
    <t>V.19</t>
  </si>
  <si>
    <t>V.20</t>
  </si>
  <si>
    <t>V.22</t>
  </si>
  <si>
    <t>V.23</t>
  </si>
  <si>
    <t>V.24</t>
  </si>
  <si>
    <t>Chi phí thueá TNDN hieän haønh</t>
  </si>
  <si>
    <t>Chi phí thueá TNDN hoaõn laïi</t>
  </si>
  <si>
    <t>3. Nguyeân taéc ghi nhaän vaø khaáu hao TSCÑ:</t>
  </si>
  <si>
    <t>6. Nguyeân taéc ghi nhaän vaø voán hoùa caùc khoaûn chi phí ñi vay :</t>
  </si>
  <si>
    <r>
      <t xml:space="preserve"> - Phöông phaùp khaáu hao TSCÑ höõu hình, TSCÑ voâ hình:</t>
    </r>
    <r>
      <rPr>
        <i/>
        <sz val="12"/>
        <rFont val="VNI-Helve-Condense"/>
        <family val="0"/>
      </rPr>
      <t xml:space="preserve"> khaáu hao ñöôøng thaúng quy ñònh taïi QÑ </t>
    </r>
  </si>
  <si>
    <t>206/2003/QÑ-BTC ngaøy 12/12/2003 cuûa Boä Taøi chính</t>
  </si>
  <si>
    <r>
      <t xml:space="preserve"> - Nguyeân taéc ghi nhaän vaø voán hoùa caùc khoaûn chi phí ñi vay:</t>
    </r>
    <r>
      <rPr>
        <i/>
        <sz val="12"/>
        <rFont val="VNI-Helve-Condense"/>
        <family val="0"/>
      </rPr>
      <t xml:space="preserve"> chi phí ñi vay ñöôïc ghi nhaän vaøo chi </t>
    </r>
  </si>
  <si>
    <t>phí kinh doanh trong kyø phaùt sinh, tröø khi ñöôïc voán hoùa theo chuaån möïc 16: chi phí ñi vay</t>
  </si>
  <si>
    <t>7. Nguyeân taéc ghi nhaän vaø voán hoùa caùc khoaûn chi phí khaùc</t>
  </si>
  <si>
    <t>10. Nguyeân taéc ghi nhaän voán chuû sôû höõu:</t>
  </si>
  <si>
    <r>
      <t>- Voán ñaàu tö cuûa chuû sôû höõu:</t>
    </r>
    <r>
      <rPr>
        <i/>
        <sz val="12"/>
        <rFont val="VNI-Helve-Condense"/>
        <family val="0"/>
      </rPr>
      <t xml:space="preserve"> ñöôïc ghi nhaän theo soá voán thöïc goùp cuûa chuû sôû höõu</t>
    </r>
  </si>
  <si>
    <r>
      <t>- Lôïi nhuaän chöa phaân phoái:</t>
    </r>
    <r>
      <rPr>
        <i/>
        <sz val="12"/>
        <rFont val="VNI-Helve-Condense"/>
        <family val="0"/>
      </rPr>
      <t xml:space="preserve"> lôïi nhuaän sau thueá chöa phaân phoái phaûn aùn treân Baûng CÑKT laø soá lôïi </t>
    </r>
  </si>
  <si>
    <t xml:space="preserve">nhuaän töø caùc hoaït ñoäng cuûa doanh nghieäp sau khi tröø chi phí thueá TNDN cuûa naêm nay vaø caùc khoaûn </t>
  </si>
  <si>
    <t>caùc naêm tröôùc</t>
  </si>
  <si>
    <t>11. Nguyeân taéc vaø phöông phaùp ghi nhaän doanh thu:</t>
  </si>
  <si>
    <t>ghi nhaän doanh thu cung caáp dòch vuï quy ñònh taïi chuaån möïc keá toaùn soá 14 "doanh thu vaø thu nhaäp khaùc".</t>
  </si>
  <si>
    <r>
      <t xml:space="preserve"> - Doanh thu baùn haøng: </t>
    </r>
    <r>
      <rPr>
        <i/>
        <sz val="12"/>
        <rFont val="VNI-Helve-Condense"/>
        <family val="0"/>
      </rPr>
      <t xml:space="preserve">Vieäc ghi nhaän doanh thu baùn haøng cuûa doanh nghieäp ñaõ tuaân thuû ñaày ñuû 5 ñieàu </t>
    </r>
  </si>
  <si>
    <t>keá toaùn doàn tích. Caùc khoaûn nhaän tröôùc cuûa khaùch haøng khoâng ghi nhaän laø doanh thu trong kyø.</t>
  </si>
  <si>
    <r>
      <t xml:space="preserve"> - Doanh thu cung caáp dòch vuï: </t>
    </r>
    <r>
      <rPr>
        <i/>
        <sz val="12"/>
        <rFont val="VNI-Helve-Condense"/>
        <family val="0"/>
      </rPr>
      <t xml:space="preserve">Vieäc ghi nhaän doanh thu cung caáp dòch vuï ñaõ tuaân thuû ñaày ñuû 4 ñieàu kieän </t>
    </r>
  </si>
  <si>
    <t>nhaän doanh thu hoaït ñoäng taøi chính quy ñònh taïi chuaån möïc soá 14 "doanh thu vaø thu nhaäp khaùc"</t>
  </si>
  <si>
    <r>
      <t xml:space="preserve"> - Doanh thu hoaït ñoäng taøi chính: </t>
    </r>
    <r>
      <rPr>
        <i/>
        <sz val="12"/>
        <rFont val="VNI-Helve-Condense"/>
        <family val="0"/>
      </rPr>
      <t xml:space="preserve">Vieäc ghi nhaän doanh thu taøi chính ñaõ tuaân thuû ñaày ñuû 2 ñieàu kieän ghi </t>
    </r>
  </si>
  <si>
    <r>
      <t>12. Nguyeân taéc vaø phöông phaùp ghi nhaän chi phí taøi chính:</t>
    </r>
    <r>
      <rPr>
        <i/>
        <sz val="12"/>
        <rFont val="VNI-Helve-Condense"/>
        <family val="0"/>
      </rPr>
      <t xml:space="preserve"> Chi phí taøi chính ñöôc ghi nhaän trong Baùo </t>
    </r>
  </si>
  <si>
    <t>caùo keát quaû hoaït ñoäng kinh doanh laø chi phí taøi chính phaùt sinh trong kyø.</t>
  </si>
  <si>
    <r>
      <t xml:space="preserve">15. Caùc nguyeân taéc vaø phöông phaùp keá toaùn khaùc: </t>
    </r>
    <r>
      <rPr>
        <i/>
        <sz val="12"/>
        <rFont val="VNI-Helve-Condense"/>
        <family val="0"/>
      </rPr>
      <t xml:space="preserve">vôùi muïc ñích giuùp cho ngöôøi söû duïng hieåu ñöôïc laø </t>
    </r>
  </si>
  <si>
    <t xml:space="preserve">baùo caùo taøi chính cuûa doanh nghieäp ñaõ ñöôïc trình baøy treân cô sôû tuaân thuû heä thoáng chuaån möïc keá toaùn </t>
  </si>
  <si>
    <t>Vieät Nam do Boä Taøi chính ban haønh.</t>
  </si>
  <si>
    <t>IV - Caùc chính saùch keá toaùn aùp duïng:</t>
  </si>
  <si>
    <t xml:space="preserve">V - Thoâng tin boå sung cho caùc khoaûn muïc trình baøy trong Baûng caân ñoái keá toaùn vaø </t>
  </si>
  <si>
    <t>3. Caùc khoaûn phaûi thu ngaén haïn</t>
  </si>
  <si>
    <t>4. Haøng toàn kho</t>
  </si>
  <si>
    <t>5- Thueá vaø caùc khoaûn phaûi thu Nhaø nöôùc</t>
  </si>
  <si>
    <t>7. Phaûi thu daøi haïn khaùc</t>
  </si>
  <si>
    <t xml:space="preserve"> - Kyù quyõ, kyù cöôïc daøi haïn</t>
  </si>
  <si>
    <t>13. Nguyeân taéc vaø phöông phaùp ghi nhaän chi phí thueá thu nhaäp doanh nghieäp hieän haønh, chi phí</t>
  </si>
  <si>
    <t>11. Chi phí xaây döïng cô baûn dôû dang:</t>
  </si>
  <si>
    <t>14- Chi phí traû tröôùc daøi haïn</t>
  </si>
  <si>
    <t xml:space="preserve"> - Chi phí xaây döïng, söûa chöõa kho</t>
  </si>
  <si>
    <t>15- Vay vaø nôï ngaén haïn</t>
  </si>
  <si>
    <t xml:space="preserve"> - Thueá thu nhaäp caù nhaân</t>
  </si>
  <si>
    <t xml:space="preserve"> - Thueá thu nhaäp doanh nghieäp</t>
  </si>
  <si>
    <t xml:space="preserve"> - Thueá nhaø ñaát vaø tieàn thueâ ñaát</t>
  </si>
  <si>
    <t xml:space="preserve"> - Thueá thu nhaäp caù nhaân taïm noäp</t>
  </si>
  <si>
    <t xml:space="preserve"> - Chi phí phaàn meàm Fast</t>
  </si>
  <si>
    <t xml:space="preserve"> - Chi phí kieåm toaùn </t>
  </si>
  <si>
    <t xml:space="preserve"> - Chi phí ñieän, nöôùc, ñieän thoaïi</t>
  </si>
  <si>
    <t xml:space="preserve"> - Chi phí baùn haøng</t>
  </si>
  <si>
    <t xml:space="preserve"> - Nhaän kyù quyõ, kyù cöôïc daøi haïn</t>
  </si>
  <si>
    <t>19- Phaûi traû daøi haïn khaùc</t>
  </si>
  <si>
    <t>21- Taøi saûn thueá thu nhaäp hoaõn laïi vaø thueá thu nhaäp hoaõn laïi phaûi traû</t>
  </si>
  <si>
    <t>a- Taøi saûn thueá thu nhaäp hoaõn laïi</t>
  </si>
  <si>
    <t>b- Thueá thu nhaäp hoaõn laïi phaûi traû</t>
  </si>
  <si>
    <t xml:space="preserve"> -Taêng voán trong 6 thaùng ñaàu naêm tröôùc</t>
  </si>
  <si>
    <t xml:space="preserve"> - Laõi trong naêm tröôùc</t>
  </si>
  <si>
    <t>Soá dö cuoái naêm tröôùc</t>
  </si>
  <si>
    <t>Thaëng dö voán coå phaàn</t>
  </si>
  <si>
    <t>Voán khaùc cuûa chuû sôû höõu</t>
  </si>
  <si>
    <t>22- Voán chuû sôû höõu</t>
  </si>
  <si>
    <t>a- Baûng ñoái chieáu bieán ñoäng cuûa voán chuû sôû höõu</t>
  </si>
  <si>
    <t>-Taêng voán trong naêm tröôùc</t>
  </si>
  <si>
    <t>-Laõi trong naêm tröôùc</t>
  </si>
  <si>
    <t>-Taêng khaùc</t>
  </si>
  <si>
    <t>-Giaûm voán trong naêm tröôùc</t>
  </si>
  <si>
    <t>-Loã trong naêm tröôùc</t>
  </si>
  <si>
    <t>-Giaûm khaùc</t>
  </si>
  <si>
    <t>Soá dö ñaàu naêm nay</t>
  </si>
  <si>
    <t>Soá dö ñaàu naêm tröôùc</t>
  </si>
  <si>
    <t>b- Chi tieát voán ñaàu tö cuûa chuû sôû höõu:</t>
  </si>
  <si>
    <t xml:space="preserve"> - Voán goùp cuûa Nhaø nöôùc</t>
  </si>
  <si>
    <t xml:space="preserve"> - Voán goùp cuûa caùc ñoái töôïng khaùc</t>
  </si>
  <si>
    <t>ñ- Coå phieáu</t>
  </si>
  <si>
    <t xml:space="preserve"> - Soá löôïng coå phieáu ñang löu haønh</t>
  </si>
  <si>
    <t>+ Coå phieáu phoå thoâng</t>
  </si>
  <si>
    <t>+ Coå phieáu öu ñaõi</t>
  </si>
  <si>
    <t xml:space="preserve"> * Meänh giaù coå phieáu ñang löu haønh:</t>
  </si>
  <si>
    <t>e- Caùc quyõ cuûa doanh nghieäp:</t>
  </si>
  <si>
    <t>- Quyõ ñaàu tö phaùt trieån</t>
  </si>
  <si>
    <t>- Quyõ döï phoøng taøi chính</t>
  </si>
  <si>
    <t>VI- Thoâng tin boå sung cho caùc khoaûn muïc trình baøy trong Baùo caùo keát quaû hoaït ñoäng kinh doanh:</t>
  </si>
  <si>
    <t>(Ñôn vò tính: ñoàng)</t>
  </si>
  <si>
    <t>Trong ñoù</t>
  </si>
  <si>
    <t>25- Toång doanh thu baùn haøng vaø 
cung caáp dòch vuï (Maõ soá 01)</t>
  </si>
  <si>
    <t>26- Caùc khoaûn giaûm tröø doanh thu 
(Maõ soá 02)</t>
  </si>
  <si>
    <t>27- Doanh thu thuaàn veà baùn haøng vaø 
cung caáp dòch vuï (Maõ soá 10)</t>
  </si>
  <si>
    <t>Trong ñoù: + DT thuaàn trao ñoåi haøng hoùa</t>
  </si>
  <si>
    <t xml:space="preserve">             + DT thuaàn trao ñoåi dòch vuï</t>
  </si>
  <si>
    <t xml:space="preserve"> - Giaù voán cuûa haøng hoùa ñaõ baùn</t>
  </si>
  <si>
    <t>29- Doanh thu hoaït doäng taøi chính</t>
  </si>
  <si>
    <t>28- Giaù voán haøng baùn (Maõ soá 11)</t>
  </si>
  <si>
    <t xml:space="preserve"> (Maõ soá 21)</t>
  </si>
  <si>
    <t xml:space="preserve"> - Laõi tieàn vay</t>
  </si>
  <si>
    <t>30- Chi phí taøi chính (Maõ soá 22)</t>
  </si>
  <si>
    <t>33- Chi phí saûn xuaát kinh doanh theo yeáu toá</t>
  </si>
  <si>
    <t>1. Nhöõng khoaûn nôï tieàm taøng, khoaûn cam keát vaø nhöõng thoâng tin taøi chính khaùc</t>
  </si>
  <si>
    <t xml:space="preserve"> - Laõi cheânh leäch tyû giaù</t>
  </si>
  <si>
    <t>142</t>
  </si>
  <si>
    <t>351</t>
  </si>
  <si>
    <t xml:space="preserve"> + Döï aùn kho kín Linh Trung - Thuû Ñöùc</t>
  </si>
  <si>
    <t>thanh lyù TSCD:</t>
  </si>
  <si>
    <t>laõi TG</t>
  </si>
  <si>
    <t>Voán ñaàu tö cuûa chuû sôû höõu</t>
  </si>
  <si>
    <t xml:space="preserve"> + Döï aùn cao oác 189 NTMK</t>
  </si>
  <si>
    <t xml:space="preserve"> + Döï aùn cao oác 193 Ñinh Tieân Hoaøng</t>
  </si>
  <si>
    <t>lai cho vay</t>
  </si>
  <si>
    <t>33311</t>
  </si>
  <si>
    <t>Thueá  thu nhaäp caù nhaân</t>
  </si>
  <si>
    <t xml:space="preserve">ñieàu chænh do aùp duïng hoài toá thay ñoåi chính saùch keá toaùn vaø ñieàu chænh hoài toá sai soùt troïng yeáu cuûa </t>
  </si>
  <si>
    <t xml:space="preserve">kieän ghi nhaän doanh thu quy ñònh taïi chuaån möïc keá toaùn soá 14 "doanh thu vaø thu nhaäp khaùc". Doanh thu </t>
  </si>
  <si>
    <t xml:space="preserve">baùn haøng ñöôïc xaùc ñònh theo giaù trò hôïp lyù cuûa caùc khoaûn tieàn ñaõ thu hoaëc seõ thu ñöôïc theo nguyeân taéc </t>
  </si>
  <si>
    <t>Lôïi nhuaän chöa phaân phoái</t>
  </si>
  <si>
    <t xml:space="preserve"> - Saûn phaåm dôû dang</t>
  </si>
  <si>
    <t xml:space="preserve"> - Chi phí söûa chöõa xe naâng (TÑöùc)</t>
  </si>
  <si>
    <t xml:space="preserve"> - Nguyeân, nhieân, vaät lieäu, phuï tuøng</t>
  </si>
  <si>
    <t xml:space="preserve"> + Döï aùn kho Phuù Thuaän - Quaän 7</t>
  </si>
  <si>
    <t>Luõy keá töø ñaàu naêm 
ñeán cuoái quyù naøy</t>
  </si>
  <si>
    <t xml:space="preserve"> Lôïi nhuaän sau thueá TNDN</t>
  </si>
  <si>
    <t>Laõi cô baûn treân CP (ñoàng/CP)</t>
  </si>
  <si>
    <t xml:space="preserve"> Doanh thu thuaàn veà baùn haøng vaø </t>
  </si>
  <si>
    <t>cung caáp dòch vuï (10=01-03)</t>
  </si>
  <si>
    <t>Doanh thu baùn haøng vaø CCDVï</t>
  </si>
  <si>
    <t xml:space="preserve"> Lôïi nhuaän goäp veà baùn haøng vaø </t>
  </si>
  <si>
    <t>cung caáp dòch vuï (20=10-11)</t>
  </si>
  <si>
    <t>Bieåu soá B 02a - DN</t>
  </si>
  <si>
    <t>COÂNG TY CP KIM KHÍ TP HOÀ CHÍ MINH</t>
  </si>
  <si>
    <t>BAÙO CAÙO TAØI CHÍNH TOÙM TAÉT</t>
  </si>
  <si>
    <t>I. BAÛNG CAÂN ÑOÁI KEÁ TOAÙN</t>
  </si>
  <si>
    <t>STT</t>
  </si>
  <si>
    <t>Noäi dung</t>
  </si>
  <si>
    <t>I</t>
  </si>
  <si>
    <t xml:space="preserve">Taøi saûn ngaén haïn </t>
  </si>
  <si>
    <t>Caùc khoaûn phaûi thu ngaén haïn</t>
  </si>
  <si>
    <t>Taøi saûn daøi haïn</t>
  </si>
  <si>
    <t xml:space="preserve"> - TSCÑ  höõu hình</t>
  </si>
  <si>
    <t xml:space="preserve"> - TSCÑ voâ hình</t>
  </si>
  <si>
    <t xml:space="preserve"> - TSCÑ  thueâ Taøi chính</t>
  </si>
  <si>
    <t xml:space="preserve"> - Chi phí xaây döïng cô baûn dôû dang</t>
  </si>
  <si>
    <t>III</t>
  </si>
  <si>
    <t>TOÅNG COÄNG TAØI SAÛN</t>
  </si>
  <si>
    <t>IV</t>
  </si>
  <si>
    <t>Nôï phaûi traû</t>
  </si>
  <si>
    <t>Nôï ngaén haïn</t>
  </si>
  <si>
    <t>V</t>
  </si>
  <si>
    <t xml:space="preserve"> - Voán ñaàu tö cuûa chuû sôû höõu</t>
  </si>
  <si>
    <t xml:space="preserve"> - Thaëng dö voán coå phaàn</t>
  </si>
  <si>
    <t xml:space="preserve"> </t>
  </si>
  <si>
    <t xml:space="preserve"> - Coå phieáu quyõ</t>
  </si>
  <si>
    <t xml:space="preserve"> - Cheânh leäch ñaùnh giaù laïi taøi saûn</t>
  </si>
  <si>
    <t xml:space="preserve"> - Cheânh leäch tyû giaù hoái ñoaùi</t>
  </si>
  <si>
    <t xml:space="preserve"> - Caùc quyõ</t>
  </si>
  <si>
    <t xml:space="preserve"> - Lôïi nhuaän sau thueá chöa phaân phoái</t>
  </si>
  <si>
    <t xml:space="preserve"> - Nguoàn voán ñaàu tö XDCB</t>
  </si>
  <si>
    <t xml:space="preserve"> - Quyõ khen thöôûng, phuùc lôïi</t>
  </si>
  <si>
    <t xml:space="preserve"> - Nguoàn kinh phí</t>
  </si>
  <si>
    <t xml:space="preserve"> - Nguoàn kinh phí ñaõ hình thaønh TSCÑ</t>
  </si>
  <si>
    <t>VI</t>
  </si>
  <si>
    <t>TOÅNG COÄNG NGUOÀN VOÁN</t>
  </si>
  <si>
    <t>II. KEÁT QUAÛ HOAÏT ÑOÄNG KINH DOANH</t>
  </si>
  <si>
    <t>Chæ tieâu</t>
  </si>
  <si>
    <t xml:space="preserve">Luõy keá </t>
  </si>
  <si>
    <t xml:space="preserve"> Doanh thu baùn haøng vaø cung caáp dòch vuï</t>
  </si>
  <si>
    <t xml:space="preserve"> Caùc khoaûn giaûm tröø doanh thu</t>
  </si>
  <si>
    <t xml:space="preserve"> Doanh thu thuaàn veà baùn haøng vaø cung caáp dòch vuï </t>
  </si>
  <si>
    <t xml:space="preserve"> Lôïi nhuaän goäp veà baùn haøng vaø cung caáp dòch vuï</t>
  </si>
  <si>
    <t xml:space="preserve"> Doanh thu hoaït ñoäng taøi chính</t>
  </si>
  <si>
    <t xml:space="preserve"> Chi phí taøi chính</t>
  </si>
  <si>
    <t xml:space="preserve"> Lôïi nhuaän thuaàn töø hoaït ñoäng kinh doanh </t>
  </si>
  <si>
    <t xml:space="preserve"> Thu nhaäp khaùc</t>
  </si>
  <si>
    <t xml:space="preserve"> Chi phí khaùc</t>
  </si>
  <si>
    <t xml:space="preserve"> Lôïi nhuaän khaùc </t>
  </si>
  <si>
    <t xml:space="preserve"> Thueá thu nhaäp doanh nghieäp</t>
  </si>
  <si>
    <t xml:space="preserve"> Lôïi nhuaän sau thueá thu nhaäp doanh nghieäp</t>
  </si>
  <si>
    <t xml:space="preserve"> Laõi cô baûn treân coå phieáu </t>
  </si>
  <si>
    <t xml:space="preserve"> Coå töùc treân moãi coå phieáu</t>
  </si>
  <si>
    <t xml:space="preserve"> - Laõi nhaän tieàn kyù quyõ</t>
  </si>
  <si>
    <t>2281</t>
  </si>
  <si>
    <t>Chieát khaáu thöông maïi</t>
  </si>
  <si>
    <t xml:space="preserve">            Maãu soá B 01 - DN</t>
  </si>
  <si>
    <t>Maãu soá B 03-DN</t>
  </si>
  <si>
    <t xml:space="preserve"> - Chi phí kho Vónh Loäc (gas, oxy)</t>
  </si>
  <si>
    <t xml:space="preserve"> - Chi phí thueâ kho, vaän chuyeån, boác xeáp, phí caûng</t>
  </si>
  <si>
    <t xml:space="preserve"> - Chi phí toång keát, ñaïi hoäi coå ñoâng</t>
  </si>
  <si>
    <t xml:space="preserve"> - Laõi vay ngaân haøng</t>
  </si>
  <si>
    <t xml:space="preserve"> - Laõi kyù quyõ</t>
  </si>
  <si>
    <t xml:space="preserve"> - Kinh phí hieäp hoäi theùp</t>
  </si>
  <si>
    <t xml:space="preserve"> - Chi phí khaùc</t>
  </si>
  <si>
    <t>-Taêng voán trong naêm naøy</t>
  </si>
  <si>
    <t>-Laõi trong naêm naøy</t>
  </si>
  <si>
    <t>-Giaûm voán trong naêm naøy</t>
  </si>
  <si>
    <t>-Loã trong naêm naøy</t>
  </si>
  <si>
    <t>Soá dö cuoái naêm naøy</t>
  </si>
  <si>
    <t xml:space="preserve"> - Thueá GTGT haøng nhaäp khaåu ñöôïc hoaøn laïi</t>
  </si>
  <si>
    <t xml:space="preserve"> - Laõi kyù quyõ khaùch haøng</t>
  </si>
  <si>
    <t xml:space="preserve"> - Chi phí tö vaán phaùt haønh coå phieáu</t>
  </si>
  <si>
    <t xml:space="preserve"> - Chi phí gia coâng (thueâ ngoaøi)</t>
  </si>
  <si>
    <t>Taïi ngaøy 31 thaùng 3 naêm 2008</t>
  </si>
  <si>
    <t xml:space="preserve">6 - Taøi saûn ngaén haïn khaùc </t>
  </si>
  <si>
    <t xml:space="preserve"> - Taøi saûn thieáu chôø xöû lyù</t>
  </si>
  <si>
    <t xml:space="preserve"> - Kyù quyõ, kyù cöôïc ngaén haïn</t>
  </si>
  <si>
    <t xml:space="preserve"> - Phaûi thu khaùc</t>
  </si>
  <si>
    <t xml:space="preserve"> - Taïm öùng</t>
  </si>
  <si>
    <t>Quyù 1/2008</t>
  </si>
  <si>
    <t>Quyù 1 naêm 2008</t>
  </si>
  <si>
    <t>Kì tröôùc</t>
  </si>
  <si>
    <t xml:space="preserve"> Kì naøy</t>
  </si>
  <si>
    <r>
      <t>1. Nieân ñoä keá toaùn</t>
    </r>
    <r>
      <rPr>
        <sz val="12"/>
        <rFont val="VNI-Helve-Condense"/>
        <family val="0"/>
      </rPr>
      <t xml:space="preserve"> : baét ñaàu</t>
    </r>
    <r>
      <rPr>
        <i/>
        <sz val="12"/>
        <rFont val="VNI-Helve-Condense"/>
        <family val="0"/>
      </rPr>
      <t xml:space="preserve"> 01/01/2008</t>
    </r>
    <r>
      <rPr>
        <sz val="12"/>
        <rFont val="VNI-Helve-Condense"/>
        <family val="0"/>
      </rPr>
      <t xml:space="preserve"> keát thuùc </t>
    </r>
    <r>
      <rPr>
        <i/>
        <sz val="12"/>
        <rFont val="VNI-Helve-Condense"/>
        <family val="0"/>
      </rPr>
      <t>31/3/2008</t>
    </r>
  </si>
  <si>
    <t>31/3/2008</t>
  </si>
  <si>
    <r>
      <t xml:space="preserve">thueá thu nhaäp hoaõn laïi: </t>
    </r>
    <r>
      <rPr>
        <i/>
        <sz val="12"/>
        <rFont val="VNI-Helve-Condense"/>
        <family val="0"/>
      </rPr>
      <t>Coâng ty ñöôïc giaûm 50% thueá TNDN trong naêm 2008 do chính saùch öu ñaõi thueá</t>
    </r>
  </si>
  <si>
    <t>ñoái vôùi coâng ty coå phaàn trong nhöõng naêm ñaàu hoaït ñoäng</t>
  </si>
  <si>
    <t xml:space="preserve">                          BAÛNG CAÂN ÑOÁI TAØI KHOAÛN  QUYÙ 1 NAÊM 2008  TOAØN COÂNG TY</t>
  </si>
  <si>
    <t>Quyù 1 - 2007</t>
  </si>
  <si>
    <t>Soá dö 01/01/2008</t>
  </si>
  <si>
    <t>Soá dö 31/03/2008</t>
  </si>
  <si>
    <t>TP Hoà Chí Minh, ngaøy 21/4/2008</t>
  </si>
  <si>
    <t>Laäp, ngaøy 21 thaùng 4 naêm 2008</t>
  </si>
  <si>
    <t xml:space="preserve">       Laäp, ngaøy 21 thaùng 4 naêm 2008</t>
  </si>
  <si>
    <t xml:space="preserve"> Laäp, ngaøy 21 thaùng 4 naêm 2008</t>
  </si>
  <si>
    <t>TP Hoà Chí Minh, ngaøy 21 thaùng 4 naêm 2008</t>
  </si>
  <si>
    <t>KEÁ TOAÙN TRÖÔÛNG</t>
  </si>
  <si>
    <t xml:space="preserve"> + Baøn caân kho Linh Trung</t>
  </si>
  <si>
    <t xml:space="preserve"> + Heä thoáng caåu truïc xöôûng Vónh Loäc</t>
  </si>
  <si>
    <t xml:space="preserve"> - CP laøm thuû tuïc nhaäp haøng taïi caûng</t>
  </si>
  <si>
    <t xml:space="preserve"> - Chi phí thueâ baûo veä kho Bình Taân</t>
  </si>
  <si>
    <t>Kyø naøy</t>
  </si>
  <si>
    <t>Kyø naøy naêm tröôùc</t>
  </si>
  <si>
    <t xml:space="preserve"> - Loã mua USD</t>
  </si>
  <si>
    <t>No/TS</t>
  </si>
  <si>
    <t>31- Chi phí thueá TNDN hieän haønh (Maõ soá 51)</t>
  </si>
  <si>
    <t xml:space="preserve"> - Toång chi phí thueá TNDN hieän haønh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</si>
</sst>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_(* #,##0.0_);_(* \(#,##0.0\);_(* &quot;-&quot;??_);_(@_)"/>
    <numFmt numFmtId="197" formatCode="_(* #,##0_);_(* \(#,##0\);_(* &quot;-&quot;??_);_(@_)"/>
    <numFmt numFmtId="198" formatCode="#,##0_);[Red]\(#,##0\);"/>
    <numFmt numFmtId="199" formatCode="00"/>
    <numFmt numFmtId="200" formatCode="0\1"/>
    <numFmt numFmtId="201" formatCode="#,##0.0"/>
    <numFmt numFmtId="202" formatCode="#,##0.000"/>
    <numFmt numFmtId="203" formatCode="#,##0.0000"/>
    <numFmt numFmtId="204" formatCode="#,##0_);\(#,##0\);"/>
    <numFmt numFmtId="205" formatCode="\ ###\ ###\ ###\ ###"/>
    <numFmt numFmtId="206" formatCode="\ ##\ ###\ ###.##"/>
    <numFmt numFmtId="207" formatCode="0.0%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b/>
      <sz val="14"/>
      <name val="VNI-Times"/>
      <family val="0"/>
    </font>
    <font>
      <b/>
      <sz val="10.5"/>
      <name val="VNI-Times"/>
      <family val="0"/>
    </font>
    <font>
      <b/>
      <sz val="10.5"/>
      <name val="Arial"/>
      <family val="0"/>
    </font>
    <font>
      <sz val="10.5"/>
      <name val="VNI-Times"/>
      <family val="0"/>
    </font>
    <font>
      <sz val="10.5"/>
      <name val="Arial"/>
      <family val="0"/>
    </font>
    <font>
      <b/>
      <sz val="10.5"/>
      <color indexed="8"/>
      <name val="Arial"/>
      <family val="2"/>
    </font>
    <font>
      <sz val="10"/>
      <color indexed="14"/>
      <name val="VNI-Times"/>
      <family val="0"/>
    </font>
    <font>
      <sz val="10.5"/>
      <color indexed="10"/>
      <name val="Arial"/>
      <family val="2"/>
    </font>
    <font>
      <sz val="14"/>
      <name val="VNI-Slogan"/>
      <family val="0"/>
    </font>
    <font>
      <sz val="12"/>
      <name val="VNI-Times"/>
      <family val="0"/>
    </font>
    <font>
      <b/>
      <sz val="12"/>
      <name val="VNI-Times"/>
      <family val="0"/>
    </font>
    <font>
      <b/>
      <i/>
      <sz val="10.5"/>
      <color indexed="16"/>
      <name val="Arial"/>
      <family val="2"/>
    </font>
    <font>
      <b/>
      <sz val="11"/>
      <color indexed="8"/>
      <name val="VNI-Times"/>
      <family val="0"/>
    </font>
    <font>
      <b/>
      <sz val="18"/>
      <name val="VNI-Times"/>
      <family val="0"/>
    </font>
    <font>
      <b/>
      <u val="single"/>
      <sz val="10"/>
      <name val="VNI-Times"/>
      <family val="0"/>
    </font>
    <font>
      <b/>
      <sz val="8"/>
      <name val="VNI-Times"/>
      <family val="0"/>
    </font>
    <font>
      <sz val="8"/>
      <name val="VNI-Times"/>
      <family val="0"/>
    </font>
    <font>
      <b/>
      <i/>
      <sz val="8"/>
      <name val="VNI-Times"/>
      <family val="0"/>
    </font>
    <font>
      <i/>
      <sz val="8"/>
      <name val="Arial"/>
      <family val="0"/>
    </font>
    <font>
      <i/>
      <sz val="8"/>
      <name val="VNI-Times"/>
      <family val="0"/>
    </font>
    <font>
      <sz val="8"/>
      <name val="Arial"/>
      <family val="2"/>
    </font>
    <font>
      <b/>
      <sz val="12"/>
      <name val="VNI-Helve"/>
      <family val="0"/>
    </font>
    <font>
      <b/>
      <sz val="20"/>
      <name val="VNI-Helve"/>
      <family val="0"/>
    </font>
    <font>
      <sz val="14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name val="VNI-Dur"/>
      <family val="0"/>
    </font>
    <font>
      <b/>
      <i/>
      <sz val="11"/>
      <name val="VNI-Times"/>
      <family val="0"/>
    </font>
    <font>
      <b/>
      <i/>
      <u val="single"/>
      <sz val="11"/>
      <name val="VNI-Times"/>
      <family val="0"/>
    </font>
    <font>
      <i/>
      <sz val="11"/>
      <name val="VNI-Times"/>
      <family val="0"/>
    </font>
    <font>
      <i/>
      <sz val="10"/>
      <name val="VNI-Times"/>
      <family val="0"/>
    </font>
    <font>
      <b/>
      <i/>
      <sz val="14"/>
      <name val="VNI-Times"/>
      <family val="0"/>
    </font>
    <font>
      <sz val="10.5"/>
      <color indexed="8"/>
      <name val="Arial"/>
      <family val="0"/>
    </font>
    <font>
      <b/>
      <sz val="11"/>
      <name val="VNI-Helve-Condense"/>
      <family val="0"/>
    </font>
    <font>
      <sz val="11"/>
      <name val="VNI-Helve-Condense"/>
      <family val="0"/>
    </font>
    <font>
      <sz val="10"/>
      <name val="VNI-Helve-Condense"/>
      <family val="0"/>
    </font>
    <font>
      <b/>
      <sz val="22"/>
      <name val="VNI-Helve-Condense"/>
      <family val="0"/>
    </font>
    <font>
      <b/>
      <sz val="16"/>
      <name val="VNI-Helve-Condense"/>
      <family val="0"/>
    </font>
    <font>
      <b/>
      <sz val="12"/>
      <name val="VNI-Helve-Condense"/>
      <family val="0"/>
    </font>
    <font>
      <sz val="12"/>
      <name val="VNI Helve Condense"/>
      <family val="0"/>
    </font>
    <font>
      <sz val="12"/>
      <name val="VNI-Helve-Condense"/>
      <family val="0"/>
    </font>
    <font>
      <i/>
      <sz val="12"/>
      <name val="VNI-Helve-Condense"/>
      <family val="0"/>
    </font>
    <font>
      <b/>
      <i/>
      <sz val="12"/>
      <name val="VNI-Helve-Condense"/>
      <family val="0"/>
    </font>
    <font>
      <b/>
      <i/>
      <sz val="11"/>
      <name val="VNI-Helve-Condense"/>
      <family val="0"/>
    </font>
    <font>
      <i/>
      <sz val="11"/>
      <name val="VNI-Helve-Condense"/>
      <family val="0"/>
    </font>
    <font>
      <b/>
      <sz val="10"/>
      <color indexed="10"/>
      <name val="VNI-Times"/>
      <family val="0"/>
    </font>
    <font>
      <sz val="8"/>
      <color indexed="10"/>
      <name val="vni-times"/>
      <family val="0"/>
    </font>
    <font>
      <i/>
      <sz val="8"/>
      <color indexed="10"/>
      <name val="VNI-Times"/>
      <family val="0"/>
    </font>
    <font>
      <sz val="12"/>
      <color indexed="10"/>
      <name val="VNI-Times"/>
      <family val="0"/>
    </font>
    <font>
      <b/>
      <i/>
      <sz val="8"/>
      <color indexed="10"/>
      <name val="VNI-Bodon-Poster"/>
      <family val="0"/>
    </font>
    <font>
      <sz val="8"/>
      <color indexed="10"/>
      <name val="Arial"/>
      <family val="0"/>
    </font>
    <font>
      <b/>
      <i/>
      <sz val="8"/>
      <color indexed="10"/>
      <name val="VNI-Times"/>
      <family val="0"/>
    </font>
    <font>
      <b/>
      <u val="single"/>
      <sz val="12"/>
      <name val="VNI-Times"/>
      <family val="0"/>
    </font>
    <font>
      <sz val="8"/>
      <color indexed="8"/>
      <name val="vni-times"/>
      <family val="0"/>
    </font>
    <font>
      <b/>
      <sz val="8"/>
      <color indexed="8"/>
      <name val="VNI-Times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i/>
      <sz val="13"/>
      <name val="VNI-Times"/>
      <family val="0"/>
    </font>
    <font>
      <b/>
      <sz val="13"/>
      <name val="VNI-Times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2"/>
    </font>
    <font>
      <u val="single"/>
      <sz val="11"/>
      <name val="VNI-Times"/>
      <family val="0"/>
    </font>
    <font>
      <b/>
      <i/>
      <sz val="10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97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97" fontId="13" fillId="0" borderId="4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97" fontId="15" fillId="0" borderId="4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197" fontId="13" fillId="0" borderId="4" xfId="15" applyNumberFormat="1" applyFont="1" applyBorder="1" applyAlignment="1">
      <alignment/>
    </xf>
    <xf numFmtId="197" fontId="15" fillId="0" borderId="4" xfId="15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Border="1" applyAlignment="1">
      <alignment horizontal="center"/>
    </xf>
    <xf numFmtId="197" fontId="16" fillId="0" borderId="0" xfId="15" applyNumberFormat="1" applyFont="1" applyBorder="1" applyAlignment="1">
      <alignment/>
    </xf>
    <xf numFmtId="197" fontId="15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97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197" fontId="4" fillId="0" borderId="0" xfId="15" applyNumberFormat="1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43" fontId="18" fillId="0" borderId="4" xfId="15" applyFont="1" applyBorder="1" applyAlignment="1">
      <alignment horizontal="right"/>
    </xf>
    <xf numFmtId="41" fontId="15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41" fontId="4" fillId="0" borderId="0" xfId="0" applyNumberFormat="1" applyFont="1" applyBorder="1" applyAlignment="1">
      <alignment/>
    </xf>
    <xf numFmtId="197" fontId="0" fillId="0" borderId="0" xfId="15" applyNumberFormat="1" applyAlignment="1">
      <alignment/>
    </xf>
    <xf numFmtId="197" fontId="0" fillId="0" borderId="0" xfId="15" applyNumberFormat="1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197" fontId="13" fillId="0" borderId="14" xfId="15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197" fontId="0" fillId="0" borderId="0" xfId="15" applyNumberFormat="1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197" fontId="13" fillId="0" borderId="18" xfId="15" applyNumberFormat="1" applyFont="1" applyBorder="1" applyAlignment="1">
      <alignment/>
    </xf>
    <xf numFmtId="197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97" fontId="13" fillId="0" borderId="18" xfId="15" applyNumberFormat="1" applyFont="1" applyBorder="1" applyAlignment="1">
      <alignment/>
    </xf>
    <xf numFmtId="197" fontId="15" fillId="0" borderId="18" xfId="15" applyNumberFormat="1" applyFont="1" applyBorder="1" applyAlignment="1">
      <alignment/>
    </xf>
    <xf numFmtId="197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97" fontId="1" fillId="0" borderId="0" xfId="15" applyNumberFormat="1" applyFont="1" applyAlignment="1">
      <alignment/>
    </xf>
    <xf numFmtId="0" fontId="8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97" fontId="1" fillId="0" borderId="18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97" fontId="13" fillId="0" borderId="21" xfId="15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97" fontId="5" fillId="0" borderId="0" xfId="0" applyNumberFormat="1" applyFont="1" applyBorder="1" applyAlignment="1">
      <alignment horizontal="center"/>
    </xf>
    <xf numFmtId="197" fontId="13" fillId="0" borderId="0" xfId="15" applyNumberFormat="1" applyFont="1" applyBorder="1" applyAlignment="1">
      <alignment/>
    </xf>
    <xf numFmtId="197" fontId="0" fillId="0" borderId="0" xfId="0" applyNumberFormat="1" applyBorder="1" applyAlignment="1">
      <alignment/>
    </xf>
    <xf numFmtId="197" fontId="1" fillId="0" borderId="0" xfId="0" applyNumberFormat="1" applyFont="1" applyBorder="1" applyAlignment="1">
      <alignment/>
    </xf>
    <xf numFmtId="197" fontId="13" fillId="0" borderId="0" xfId="15" applyNumberFormat="1" applyFont="1" applyBorder="1" applyAlignment="1">
      <alignment/>
    </xf>
    <xf numFmtId="197" fontId="15" fillId="0" borderId="0" xfId="15" applyNumberFormat="1" applyFont="1" applyBorder="1" applyAlignment="1">
      <alignment/>
    </xf>
    <xf numFmtId="197" fontId="13" fillId="0" borderId="0" xfId="15" applyNumberFormat="1" applyFont="1" applyBorder="1" applyAlignment="1">
      <alignment horizontal="center" vertical="center" wrapText="1"/>
    </xf>
    <xf numFmtId="197" fontId="13" fillId="0" borderId="0" xfId="15" applyNumberFormat="1" applyFont="1" applyBorder="1" applyAlignment="1">
      <alignment horizontal="center" vertical="center"/>
    </xf>
    <xf numFmtId="19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3" fontId="18" fillId="0" borderId="0" xfId="15" applyFont="1" applyBorder="1" applyAlignment="1">
      <alignment horizontal="right"/>
    </xf>
    <xf numFmtId="0" fontId="18" fillId="0" borderId="0" xfId="0" applyFont="1" applyBorder="1" applyAlignment="1">
      <alignment/>
    </xf>
    <xf numFmtId="197" fontId="22" fillId="0" borderId="0" xfId="15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3" fontId="2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97" fontId="4" fillId="0" borderId="0" xfId="15" applyNumberFormat="1" applyFont="1" applyAlignment="1">
      <alignment/>
    </xf>
    <xf numFmtId="199" fontId="5" fillId="0" borderId="22" xfId="0" applyNumberFormat="1" applyFont="1" applyBorder="1" applyAlignment="1">
      <alignment horizontal="center"/>
    </xf>
    <xf numFmtId="197" fontId="5" fillId="0" borderId="22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99" fontId="5" fillId="0" borderId="23" xfId="0" applyNumberFormat="1" applyFont="1" applyBorder="1" applyAlignment="1">
      <alignment horizontal="center"/>
    </xf>
    <xf numFmtId="197" fontId="5" fillId="0" borderId="23" xfId="15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99" fontId="4" fillId="0" borderId="23" xfId="0" applyNumberFormat="1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97" fontId="5" fillId="0" borderId="23" xfId="15" applyNumberFormat="1" applyFont="1" applyBorder="1" applyAlignment="1">
      <alignment horizontal="center"/>
    </xf>
    <xf numFmtId="197" fontId="4" fillId="0" borderId="23" xfId="15" applyNumberFormat="1" applyFont="1" applyBorder="1" applyAlignment="1">
      <alignment horizontal="center"/>
    </xf>
    <xf numFmtId="197" fontId="5" fillId="2" borderId="23" xfId="15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199" fontId="5" fillId="0" borderId="27" xfId="0" applyNumberFormat="1" applyFont="1" applyBorder="1" applyAlignment="1">
      <alignment horizontal="center"/>
    </xf>
    <xf numFmtId="3" fontId="5" fillId="0" borderId="27" xfId="15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0" fillId="0" borderId="0" xfId="0" applyFont="1" applyAlignment="1">
      <alignment horizontal="right"/>
    </xf>
    <xf numFmtId="197" fontId="9" fillId="0" borderId="0" xfId="15" applyNumberFormat="1" applyFont="1" applyAlignment="1">
      <alignment/>
    </xf>
    <xf numFmtId="197" fontId="0" fillId="0" borderId="18" xfId="15" applyNumberFormat="1" applyBorder="1" applyAlignment="1">
      <alignment/>
    </xf>
    <xf numFmtId="197" fontId="0" fillId="0" borderId="18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37" fontId="21" fillId="0" borderId="28" xfId="0" applyNumberFormat="1" applyFont="1" applyBorder="1" applyAlignment="1">
      <alignment horizontal="centerContinuous"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 horizontal="right"/>
    </xf>
    <xf numFmtId="37" fontId="21" fillId="0" borderId="28" xfId="0" applyNumberFormat="1" applyFont="1" applyBorder="1" applyAlignment="1">
      <alignment horizontal="right"/>
    </xf>
    <xf numFmtId="3" fontId="36" fillId="0" borderId="4" xfId="0" applyNumberFormat="1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right"/>
    </xf>
    <xf numFmtId="37" fontId="20" fillId="0" borderId="4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/>
    </xf>
    <xf numFmtId="49" fontId="20" fillId="0" borderId="4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right"/>
    </xf>
    <xf numFmtId="3" fontId="36" fillId="0" borderId="4" xfId="0" applyNumberFormat="1" applyFont="1" applyBorder="1" applyAlignment="1">
      <alignment wrapText="1"/>
    </xf>
    <xf numFmtId="3" fontId="20" fillId="0" borderId="4" xfId="0" applyNumberFormat="1" applyFont="1" applyBorder="1" applyAlignment="1">
      <alignment wrapText="1"/>
    </xf>
    <xf numFmtId="3" fontId="21" fillId="0" borderId="4" xfId="0" applyNumberFormat="1" applyFont="1" applyBorder="1" applyAlignment="1">
      <alignment/>
    </xf>
    <xf numFmtId="37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centerContinuous"/>
    </xf>
    <xf numFmtId="3" fontId="21" fillId="0" borderId="4" xfId="0" applyNumberFormat="1" applyFont="1" applyBorder="1" applyAlignment="1">
      <alignment horizontal="left"/>
    </xf>
    <xf numFmtId="3" fontId="20" fillId="0" borderId="4" xfId="0" applyNumberFormat="1" applyFont="1" applyBorder="1" applyAlignment="1">
      <alignment horizontal="left" wrapText="1"/>
    </xf>
    <xf numFmtId="3" fontId="20" fillId="0" borderId="4" xfId="0" applyNumberFormat="1" applyFont="1" applyBorder="1" applyAlignment="1">
      <alignment horizontal="left"/>
    </xf>
    <xf numFmtId="3" fontId="20" fillId="0" borderId="2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right"/>
    </xf>
    <xf numFmtId="37" fontId="20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right"/>
    </xf>
    <xf numFmtId="37" fontId="37" fillId="0" borderId="0" xfId="0" applyNumberFormat="1" applyFont="1" applyAlignment="1">
      <alignment/>
    </xf>
    <xf numFmtId="197" fontId="13" fillId="0" borderId="29" xfId="15" applyNumberFormat="1" applyFont="1" applyBorder="1" applyAlignment="1">
      <alignment/>
    </xf>
    <xf numFmtId="197" fontId="15" fillId="0" borderId="29" xfId="15" applyNumberFormat="1" applyFont="1" applyBorder="1" applyAlignment="1">
      <alignment/>
    </xf>
    <xf numFmtId="197" fontId="13" fillId="0" borderId="29" xfId="15" applyNumberFormat="1" applyFont="1" applyBorder="1" applyAlignment="1">
      <alignment/>
    </xf>
    <xf numFmtId="197" fontId="5" fillId="0" borderId="3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1" fontId="0" fillId="0" borderId="18" xfId="0" applyNumberFormat="1" applyBorder="1" applyAlignment="1">
      <alignment horizontal="right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97" fontId="0" fillId="0" borderId="29" xfId="0" applyNumberFormat="1" applyFont="1" applyBorder="1" applyAlignment="1">
      <alignment/>
    </xf>
    <xf numFmtId="197" fontId="0" fillId="0" borderId="18" xfId="0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197" fontId="0" fillId="0" borderId="18" xfId="0" applyNumberFormat="1" applyFont="1" applyBorder="1" applyAlignment="1">
      <alignment/>
    </xf>
    <xf numFmtId="0" fontId="14" fillId="0" borderId="3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4" fillId="0" borderId="2" xfId="0" applyFont="1" applyBorder="1" applyAlignment="1">
      <alignment horizontal="center" vertical="top"/>
    </xf>
    <xf numFmtId="197" fontId="15" fillId="0" borderId="2" xfId="15" applyNumberFormat="1" applyFont="1" applyBorder="1" applyAlignment="1">
      <alignment/>
    </xf>
    <xf numFmtId="197" fontId="0" fillId="0" borderId="32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8" fillId="0" borderId="33" xfId="0" applyFont="1" applyBorder="1" applyAlignment="1">
      <alignment horizontal="center" vertical="center"/>
    </xf>
    <xf numFmtId="197" fontId="13" fillId="0" borderId="33" xfId="15" applyNumberFormat="1" applyFont="1" applyBorder="1" applyAlignment="1">
      <alignment horizontal="center" vertical="center"/>
    </xf>
    <xf numFmtId="197" fontId="13" fillId="0" borderId="34" xfId="15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97" fontId="13" fillId="0" borderId="8" xfId="15" applyNumberFormat="1" applyFont="1" applyBorder="1" applyAlignment="1">
      <alignment/>
    </xf>
    <xf numFmtId="197" fontId="13" fillId="0" borderId="15" xfId="15" applyNumberFormat="1" applyFont="1" applyBorder="1" applyAlignment="1">
      <alignment/>
    </xf>
    <xf numFmtId="197" fontId="1" fillId="0" borderId="4" xfId="0" applyNumberFormat="1" applyFont="1" applyBorder="1" applyAlignment="1">
      <alignment/>
    </xf>
    <xf numFmtId="197" fontId="1" fillId="0" borderId="4" xfId="0" applyNumberFormat="1" applyFont="1" applyBorder="1" applyAlignment="1">
      <alignment/>
    </xf>
    <xf numFmtId="197" fontId="0" fillId="0" borderId="4" xfId="0" applyNumberFormat="1" applyFont="1" applyBorder="1" applyAlignment="1">
      <alignment/>
    </xf>
    <xf numFmtId="197" fontId="13" fillId="0" borderId="7" xfId="15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3" fontId="5" fillId="0" borderId="23" xfId="15" applyNumberFormat="1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97" fontId="0" fillId="0" borderId="4" xfId="15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24" xfId="0" applyFont="1" applyBorder="1" applyAlignment="1">
      <alignment/>
    </xf>
    <xf numFmtId="0" fontId="21" fillId="0" borderId="3" xfId="0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center" wrapText="1"/>
    </xf>
    <xf numFmtId="0" fontId="21" fillId="0" borderId="0" xfId="0" applyFont="1" applyFill="1" applyAlignment="1">
      <alignment/>
    </xf>
    <xf numFmtId="43" fontId="31" fillId="0" borderId="4" xfId="15" applyFont="1" applyBorder="1" applyAlignment="1">
      <alignment horizontal="right"/>
    </xf>
    <xf numFmtId="197" fontId="43" fillId="0" borderId="4" xfId="15" applyNumberFormat="1" applyFont="1" applyBorder="1" applyAlignment="1">
      <alignment/>
    </xf>
    <xf numFmtId="197" fontId="15" fillId="0" borderId="4" xfId="15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Continuous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2" fillId="0" borderId="0" xfId="0" applyFont="1" applyBorder="1" applyAlignment="1">
      <alignment/>
    </xf>
    <xf numFmtId="197" fontId="51" fillId="0" borderId="0" xfId="15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97" fontId="51" fillId="0" borderId="0" xfId="15" applyNumberFormat="1" applyFont="1" applyBorder="1" applyAlignment="1">
      <alignment/>
    </xf>
    <xf numFmtId="197" fontId="49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0" fontId="44" fillId="0" borderId="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197" fontId="45" fillId="0" borderId="22" xfId="15" applyNumberFormat="1" applyFont="1" applyBorder="1" applyAlignment="1">
      <alignment/>
    </xf>
    <xf numFmtId="0" fontId="45" fillId="0" borderId="22" xfId="0" applyFont="1" applyBorder="1" applyAlignment="1">
      <alignment/>
    </xf>
    <xf numFmtId="3" fontId="45" fillId="0" borderId="22" xfId="0" applyNumberFormat="1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6" xfId="0" applyFont="1" applyBorder="1" applyAlignment="1">
      <alignment/>
    </xf>
    <xf numFmtId="197" fontId="45" fillId="0" borderId="23" xfId="15" applyNumberFormat="1" applyFont="1" applyBorder="1" applyAlignment="1">
      <alignment/>
    </xf>
    <xf numFmtId="0" fontId="45" fillId="0" borderId="23" xfId="0" applyFont="1" applyBorder="1" applyAlignment="1">
      <alignment/>
    </xf>
    <xf numFmtId="3" fontId="45" fillId="0" borderId="23" xfId="0" applyNumberFormat="1" applyFont="1" applyBorder="1" applyAlignment="1">
      <alignment/>
    </xf>
    <xf numFmtId="197" fontId="45" fillId="0" borderId="23" xfId="0" applyNumberFormat="1" applyFont="1" applyBorder="1" applyAlignment="1">
      <alignment/>
    </xf>
    <xf numFmtId="0" fontId="45" fillId="0" borderId="41" xfId="0" applyFont="1" applyBorder="1" applyAlignment="1">
      <alignment/>
    </xf>
    <xf numFmtId="0" fontId="45" fillId="0" borderId="42" xfId="0" applyFont="1" applyBorder="1" applyAlignment="1">
      <alignment/>
    </xf>
    <xf numFmtId="197" fontId="45" fillId="0" borderId="27" xfId="0" applyNumberFormat="1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197" fontId="45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197" fontId="45" fillId="0" borderId="0" xfId="15" applyNumberFormat="1" applyFont="1" applyAlignment="1">
      <alignment horizontal="center"/>
    </xf>
    <xf numFmtId="0" fontId="55" fillId="0" borderId="0" xfId="0" applyFont="1" applyAlignment="1">
      <alignment/>
    </xf>
    <xf numFmtId="197" fontId="55" fillId="0" borderId="0" xfId="15" applyNumberFormat="1" applyFont="1" applyAlignment="1">
      <alignment horizontal="center"/>
    </xf>
    <xf numFmtId="0" fontId="45" fillId="0" borderId="0" xfId="0" applyFont="1" applyAlignment="1" quotePrefix="1">
      <alignment/>
    </xf>
    <xf numFmtId="0" fontId="4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4" fillId="0" borderId="0" xfId="0" applyFont="1" applyAlignment="1">
      <alignment/>
    </xf>
    <xf numFmtId="197" fontId="45" fillId="0" borderId="0" xfId="15" applyNumberFormat="1" applyFont="1" applyAlignment="1">
      <alignment/>
    </xf>
    <xf numFmtId="199" fontId="5" fillId="0" borderId="43" xfId="0" applyNumberFormat="1" applyFont="1" applyBorder="1" applyAlignment="1">
      <alignment horizontal="center"/>
    </xf>
    <xf numFmtId="3" fontId="5" fillId="0" borderId="43" xfId="15" applyNumberFormat="1" applyFont="1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0" xfId="0" applyNumberFormat="1" applyFont="1" applyBorder="1" applyAlignment="1">
      <alignment/>
    </xf>
    <xf numFmtId="197" fontId="54" fillId="0" borderId="0" xfId="15" applyNumberFormat="1" applyFont="1" applyAlignment="1">
      <alignment horizontal="center"/>
    </xf>
    <xf numFmtId="0" fontId="45" fillId="0" borderId="44" xfId="0" applyFont="1" applyBorder="1" applyAlignment="1">
      <alignment/>
    </xf>
    <xf numFmtId="197" fontId="45" fillId="0" borderId="43" xfId="15" applyNumberFormat="1" applyFont="1" applyBorder="1" applyAlignment="1">
      <alignment/>
    </xf>
    <xf numFmtId="0" fontId="45" fillId="0" borderId="43" xfId="0" applyFont="1" applyBorder="1" applyAlignment="1">
      <alignment/>
    </xf>
    <xf numFmtId="197" fontId="45" fillId="0" borderId="27" xfId="15" applyNumberFormat="1" applyFont="1" applyBorder="1" applyAlignment="1">
      <alignment/>
    </xf>
    <xf numFmtId="0" fontId="45" fillId="0" borderId="24" xfId="0" applyFont="1" applyBorder="1" applyAlignment="1" quotePrefix="1">
      <alignment/>
    </xf>
    <xf numFmtId="197" fontId="44" fillId="0" borderId="0" xfId="0" applyNumberFormat="1" applyFont="1" applyBorder="1" applyAlignment="1">
      <alignment/>
    </xf>
    <xf numFmtId="0" fontId="45" fillId="0" borderId="0" xfId="0" applyFont="1" applyBorder="1" applyAlignment="1" quotePrefix="1">
      <alignment/>
    </xf>
    <xf numFmtId="0" fontId="44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54" fillId="0" borderId="0" xfId="0" applyFont="1" applyFill="1" applyAlignment="1">
      <alignment/>
    </xf>
    <xf numFmtId="197" fontId="4" fillId="0" borderId="23" xfId="15" applyNumberFormat="1" applyFont="1" applyFill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4" fillId="0" borderId="0" xfId="0" applyFont="1" applyBorder="1" applyAlignment="1">
      <alignment/>
    </xf>
    <xf numFmtId="197" fontId="44" fillId="0" borderId="0" xfId="15" applyNumberFormat="1" applyFont="1" applyAlignment="1">
      <alignment horizontal="center"/>
    </xf>
    <xf numFmtId="197" fontId="55" fillId="0" borderId="0" xfId="15" applyNumberFormat="1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197" fontId="45" fillId="0" borderId="0" xfId="0" applyNumberFormat="1" applyFont="1" applyBorder="1" applyAlignment="1">
      <alignment horizontal="center"/>
    </xf>
    <xf numFmtId="197" fontId="55" fillId="0" borderId="0" xfId="0" applyNumberFormat="1" applyFont="1" applyBorder="1" applyAlignment="1">
      <alignment horizontal="right"/>
    </xf>
    <xf numFmtId="197" fontId="54" fillId="0" borderId="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97" fontId="56" fillId="0" borderId="0" xfId="0" applyNumberFormat="1" applyFont="1" applyBorder="1" applyAlignment="1">
      <alignment horizont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98" fontId="2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97" fontId="45" fillId="0" borderId="0" xfId="0" applyNumberFormat="1" applyFont="1" applyAlignment="1">
      <alignment/>
    </xf>
    <xf numFmtId="0" fontId="57" fillId="0" borderId="0" xfId="0" applyFont="1" applyFill="1" applyAlignment="1">
      <alignment horizontal="centerContinuous"/>
    </xf>
    <xf numFmtId="0" fontId="6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Continuous"/>
    </xf>
    <xf numFmtId="0" fontId="62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97" fontId="20" fillId="0" borderId="0" xfId="15" applyNumberFormat="1" applyFont="1" applyBorder="1" applyAlignment="1">
      <alignment/>
    </xf>
    <xf numFmtId="0" fontId="63" fillId="0" borderId="0" xfId="0" applyFont="1" applyFill="1" applyAlignment="1">
      <alignment/>
    </xf>
    <xf numFmtId="0" fontId="65" fillId="0" borderId="4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Continuous"/>
    </xf>
    <xf numFmtId="3" fontId="65" fillId="0" borderId="22" xfId="0" applyNumberFormat="1" applyFont="1" applyFill="1" applyBorder="1" applyAlignment="1">
      <alignment/>
    </xf>
    <xf numFmtId="198" fontId="66" fillId="0" borderId="22" xfId="0" applyNumberFormat="1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49" fontId="65" fillId="0" borderId="23" xfId="0" applyNumberFormat="1" applyFont="1" applyFill="1" applyBorder="1" applyAlignment="1">
      <alignment horizontal="centerContinuous"/>
    </xf>
    <xf numFmtId="3" fontId="65" fillId="0" borderId="23" xfId="0" applyNumberFormat="1" applyFont="1" applyFill="1" applyBorder="1" applyAlignment="1">
      <alignment horizontal="left"/>
    </xf>
    <xf numFmtId="198" fontId="66" fillId="0" borderId="23" xfId="0" applyNumberFormat="1" applyFont="1" applyFill="1" applyBorder="1" applyAlignment="1">
      <alignment/>
    </xf>
    <xf numFmtId="3" fontId="64" fillId="0" borderId="23" xfId="0" applyNumberFormat="1" applyFont="1" applyFill="1" applyBorder="1" applyAlignment="1">
      <alignment/>
    </xf>
    <xf numFmtId="3" fontId="66" fillId="0" borderId="23" xfId="0" applyNumberFormat="1" applyFont="1" applyFill="1" applyBorder="1" applyAlignment="1">
      <alignment/>
    </xf>
    <xf numFmtId="3" fontId="66" fillId="0" borderId="23" xfId="0" applyNumberFormat="1" applyFont="1" applyFill="1" applyBorder="1" applyAlignment="1">
      <alignment/>
    </xf>
    <xf numFmtId="3" fontId="66" fillId="0" borderId="23" xfId="15" applyNumberFormat="1" applyFont="1" applyFill="1" applyBorder="1" applyAlignment="1">
      <alignment/>
    </xf>
    <xf numFmtId="198" fontId="66" fillId="0" borderId="23" xfId="0" applyNumberFormat="1" applyFont="1" applyFill="1" applyBorder="1" applyAlignment="1">
      <alignment horizontal="right"/>
    </xf>
    <xf numFmtId="41" fontId="66" fillId="0" borderId="23" xfId="0" applyNumberFormat="1" applyFont="1" applyFill="1" applyBorder="1" applyAlignment="1">
      <alignment/>
    </xf>
    <xf numFmtId="3" fontId="65" fillId="0" borderId="23" xfId="0" applyNumberFormat="1" applyFont="1" applyFill="1" applyBorder="1" applyAlignment="1">
      <alignment horizontal="centerContinuous"/>
    </xf>
    <xf numFmtId="0" fontId="67" fillId="0" borderId="23" xfId="0" applyFont="1" applyFill="1" applyBorder="1" applyAlignment="1">
      <alignment horizontal="center"/>
    </xf>
    <xf numFmtId="3" fontId="67" fillId="0" borderId="23" xfId="0" applyNumberFormat="1" applyFont="1" applyFill="1" applyBorder="1" applyAlignment="1">
      <alignment/>
    </xf>
    <xf numFmtId="0" fontId="67" fillId="0" borderId="43" xfId="0" applyFont="1" applyFill="1" applyBorder="1" applyAlignment="1">
      <alignment horizontal="center"/>
    </xf>
    <xf numFmtId="3" fontId="65" fillId="0" borderId="43" xfId="0" applyNumberFormat="1" applyFont="1" applyFill="1" applyBorder="1" applyAlignment="1">
      <alignment horizontal="left"/>
    </xf>
    <xf numFmtId="198" fontId="64" fillId="0" borderId="43" xfId="0" applyNumberFormat="1" applyFont="1" applyFill="1" applyBorder="1" applyAlignment="1">
      <alignment/>
    </xf>
    <xf numFmtId="3" fontId="66" fillId="0" borderId="43" xfId="0" applyNumberFormat="1" applyFont="1" applyFill="1" applyBorder="1" applyAlignment="1">
      <alignment/>
    </xf>
    <xf numFmtId="3" fontId="66" fillId="0" borderId="43" xfId="15" applyNumberFormat="1" applyFont="1" applyFill="1" applyBorder="1" applyAlignment="1">
      <alignment/>
    </xf>
    <xf numFmtId="3" fontId="66" fillId="0" borderId="43" xfId="0" applyNumberFormat="1" applyFont="1" applyFill="1" applyBorder="1" applyAlignment="1">
      <alignment/>
    </xf>
    <xf numFmtId="198" fontId="67" fillId="0" borderId="47" xfId="0" applyNumberFormat="1" applyFont="1" applyFill="1" applyBorder="1" applyAlignment="1">
      <alignment/>
    </xf>
    <xf numFmtId="198" fontId="67" fillId="0" borderId="47" xfId="0" applyNumberFormat="1" applyFont="1" applyFill="1" applyBorder="1" applyAlignment="1">
      <alignment/>
    </xf>
    <xf numFmtId="198" fontId="67" fillId="0" borderId="3" xfId="0" applyNumberFormat="1" applyFont="1" applyFill="1" applyBorder="1" applyAlignment="1">
      <alignment/>
    </xf>
    <xf numFmtId="198" fontId="67" fillId="0" borderId="47" xfId="15" applyNumberFormat="1" applyFont="1" applyFill="1" applyBorder="1" applyAlignment="1">
      <alignment/>
    </xf>
    <xf numFmtId="198" fontId="67" fillId="0" borderId="4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97" fontId="23" fillId="0" borderId="3" xfId="15" applyNumberFormat="1" applyFont="1" applyFill="1" applyBorder="1" applyAlignment="1">
      <alignment horizontal="center"/>
    </xf>
    <xf numFmtId="197" fontId="41" fillId="0" borderId="23" xfId="15" applyNumberFormat="1" applyFont="1" applyBorder="1" applyAlignment="1">
      <alignment/>
    </xf>
    <xf numFmtId="0" fontId="8" fillId="0" borderId="0" xfId="0" applyFont="1" applyAlignment="1">
      <alignment/>
    </xf>
    <xf numFmtId="0" fontId="21" fillId="0" borderId="28" xfId="0" applyFont="1" applyBorder="1" applyAlignment="1">
      <alignment horizontal="center" wrapText="1"/>
    </xf>
    <xf numFmtId="37" fontId="21" fillId="0" borderId="28" xfId="0" applyNumberFormat="1" applyFont="1" applyBorder="1" applyAlignment="1">
      <alignment horizontal="centerContinuous" wrapText="1"/>
    </xf>
    <xf numFmtId="0" fontId="9" fillId="0" borderId="0" xfId="0" applyFont="1" applyAlignment="1">
      <alignment horizontal="center"/>
    </xf>
    <xf numFmtId="197" fontId="54" fillId="0" borderId="0" xfId="15" applyNumberFormat="1" applyFont="1" applyFill="1" applyAlignment="1">
      <alignment/>
    </xf>
    <xf numFmtId="0" fontId="70" fillId="0" borderId="0" xfId="0" applyFont="1" applyAlignment="1">
      <alignment/>
    </xf>
    <xf numFmtId="197" fontId="70" fillId="0" borderId="0" xfId="15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71" fillId="0" borderId="0" xfId="0" applyFont="1" applyAlignment="1">
      <alignment/>
    </xf>
    <xf numFmtId="197" fontId="8" fillId="0" borderId="0" xfId="0" applyNumberFormat="1" applyFont="1" applyBorder="1" applyAlignment="1">
      <alignment horizontal="center"/>
    </xf>
    <xf numFmtId="197" fontId="71" fillId="0" borderId="0" xfId="15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97" fontId="70" fillId="0" borderId="4" xfId="15" applyNumberFormat="1" applyFont="1" applyBorder="1" applyAlignment="1">
      <alignment/>
    </xf>
    <xf numFmtId="197" fontId="71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0" fillId="0" borderId="0" xfId="0" applyFont="1" applyBorder="1" applyAlignment="1">
      <alignment/>
    </xf>
    <xf numFmtId="197" fontId="70" fillId="0" borderId="4" xfId="15" applyNumberFormat="1" applyFont="1" applyBorder="1" applyAlignment="1">
      <alignment/>
    </xf>
    <xf numFmtId="0" fontId="70" fillId="0" borderId="17" xfId="0" applyFont="1" applyBorder="1" applyAlignment="1">
      <alignment horizontal="center"/>
    </xf>
    <xf numFmtId="0" fontId="70" fillId="0" borderId="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1" fillId="0" borderId="0" xfId="0" applyFont="1" applyBorder="1" applyAlignment="1">
      <alignment/>
    </xf>
    <xf numFmtId="197" fontId="71" fillId="0" borderId="0" xfId="0" applyNumberFormat="1" applyFont="1" applyBorder="1" applyAlignment="1">
      <alignment/>
    </xf>
    <xf numFmtId="197" fontId="70" fillId="0" borderId="4" xfId="0" applyNumberFormat="1" applyFont="1" applyBorder="1" applyAlignment="1">
      <alignment/>
    </xf>
    <xf numFmtId="197" fontId="70" fillId="0" borderId="0" xfId="0" applyNumberFormat="1" applyFont="1" applyBorder="1" applyAlignment="1">
      <alignment/>
    </xf>
    <xf numFmtId="197" fontId="70" fillId="0" borderId="0" xfId="15" applyNumberFormat="1" applyFont="1" applyBorder="1" applyAlignment="1">
      <alignment/>
    </xf>
    <xf numFmtId="197" fontId="70" fillId="0" borderId="0" xfId="15" applyNumberFormat="1" applyFont="1" applyBorder="1" applyAlignment="1">
      <alignment/>
    </xf>
    <xf numFmtId="197" fontId="70" fillId="0" borderId="0" xfId="0" applyNumberFormat="1" applyFont="1" applyBorder="1" applyAlignment="1">
      <alignment/>
    </xf>
    <xf numFmtId="197" fontId="70" fillId="0" borderId="0" xfId="0" applyNumberFormat="1" applyFont="1" applyAlignment="1">
      <alignment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197" fontId="71" fillId="0" borderId="0" xfId="15" applyNumberFormat="1" applyFont="1" applyBorder="1" applyAlignment="1">
      <alignment horizontal="center" vertical="center" wrapText="1"/>
    </xf>
    <xf numFmtId="197" fontId="71" fillId="0" borderId="0" xfId="15" applyNumberFormat="1" applyFont="1" applyBorder="1" applyAlignment="1">
      <alignment/>
    </xf>
    <xf numFmtId="197" fontId="72" fillId="0" borderId="0" xfId="15" applyNumberFormat="1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8" fillId="0" borderId="4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97" fontId="71" fillId="0" borderId="34" xfId="15" applyNumberFormat="1" applyFont="1" applyBorder="1" applyAlignment="1">
      <alignment horizontal="center" vertical="center"/>
    </xf>
    <xf numFmtId="197" fontId="71" fillId="0" borderId="0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7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73" fillId="0" borderId="51" xfId="0" applyFont="1" applyBorder="1" applyAlignment="1">
      <alignment/>
    </xf>
    <xf numFmtId="197" fontId="9" fillId="0" borderId="22" xfId="15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2" borderId="25" xfId="0" applyFont="1" applyFill="1" applyBorder="1" applyAlignment="1">
      <alignment/>
    </xf>
    <xf numFmtId="197" fontId="9" fillId="0" borderId="23" xfId="15" applyNumberFormat="1" applyFont="1" applyBorder="1" applyAlignment="1">
      <alignment/>
    </xf>
    <xf numFmtId="197" fontId="9" fillId="0" borderId="23" xfId="15" applyNumberFormat="1" applyFont="1" applyBorder="1" applyAlignment="1">
      <alignment horizontal="center"/>
    </xf>
    <xf numFmtId="197" fontId="9" fillId="2" borderId="23" xfId="15" applyNumberFormat="1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3" xfId="15" applyNumberFormat="1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52" xfId="0" applyFont="1" applyBorder="1" applyAlignment="1">
      <alignment/>
    </xf>
    <xf numFmtId="3" fontId="9" fillId="0" borderId="43" xfId="15" applyNumberFormat="1" applyFont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53" xfId="0" applyFont="1" applyBorder="1" applyAlignment="1">
      <alignment/>
    </xf>
    <xf numFmtId="3" fontId="9" fillId="0" borderId="27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97" fontId="8" fillId="0" borderId="54" xfId="0" applyNumberFormat="1" applyFont="1" applyBorder="1" applyAlignment="1">
      <alignment horizontal="center"/>
    </xf>
    <xf numFmtId="197" fontId="70" fillId="0" borderId="55" xfId="15" applyNumberFormat="1" applyFont="1" applyBorder="1" applyAlignment="1">
      <alignment/>
    </xf>
    <xf numFmtId="197" fontId="70" fillId="0" borderId="55" xfId="15" applyNumberFormat="1" applyFont="1" applyBorder="1" applyAlignment="1">
      <alignment/>
    </xf>
    <xf numFmtId="0" fontId="70" fillId="0" borderId="55" xfId="0" applyFont="1" applyBorder="1" applyAlignment="1">
      <alignment/>
    </xf>
    <xf numFmtId="197" fontId="71" fillId="0" borderId="55" xfId="0" applyNumberFormat="1" applyFont="1" applyBorder="1" applyAlignment="1">
      <alignment/>
    </xf>
    <xf numFmtId="197" fontId="70" fillId="0" borderId="55" xfId="0" applyNumberFormat="1" applyFont="1" applyBorder="1" applyAlignment="1">
      <alignment/>
    </xf>
    <xf numFmtId="197" fontId="71" fillId="0" borderId="56" xfId="15" applyNumberFormat="1" applyFont="1" applyBorder="1" applyAlignment="1">
      <alignment horizontal="center" vertical="center" wrapText="1"/>
    </xf>
    <xf numFmtId="197" fontId="71" fillId="0" borderId="11" xfId="15" applyNumberFormat="1" applyFont="1" applyBorder="1" applyAlignment="1">
      <alignment/>
    </xf>
    <xf numFmtId="197" fontId="71" fillId="0" borderId="55" xfId="15" applyNumberFormat="1" applyFont="1" applyBorder="1" applyAlignment="1">
      <alignment/>
    </xf>
    <xf numFmtId="197" fontId="70" fillId="0" borderId="55" xfId="0" applyNumberFormat="1" applyFont="1" applyBorder="1" applyAlignment="1">
      <alignment/>
    </xf>
    <xf numFmtId="197" fontId="70" fillId="0" borderId="55" xfId="0" applyNumberFormat="1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71" fillId="0" borderId="36" xfId="0" applyFont="1" applyBorder="1" applyAlignment="1">
      <alignment horizontal="left"/>
    </xf>
    <xf numFmtId="197" fontId="8" fillId="0" borderId="28" xfId="0" applyNumberFormat="1" applyFont="1" applyBorder="1" applyAlignment="1">
      <alignment horizontal="center"/>
    </xf>
    <xf numFmtId="197" fontId="71" fillId="0" borderId="4" xfId="0" applyNumberFormat="1" applyFont="1" applyBorder="1" applyAlignment="1">
      <alignment/>
    </xf>
    <xf numFmtId="197" fontId="71" fillId="0" borderId="7" xfId="15" applyNumberFormat="1" applyFont="1" applyBorder="1" applyAlignment="1">
      <alignment horizontal="center" vertical="center" wrapText="1"/>
    </xf>
    <xf numFmtId="197" fontId="71" fillId="0" borderId="8" xfId="15" applyNumberFormat="1" applyFont="1" applyBorder="1" applyAlignment="1">
      <alignment/>
    </xf>
    <xf numFmtId="197" fontId="71" fillId="0" borderId="4" xfId="15" applyNumberFormat="1" applyFont="1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70" fillId="0" borderId="58" xfId="0" applyFont="1" applyBorder="1" applyAlignment="1">
      <alignment/>
    </xf>
    <xf numFmtId="197" fontId="70" fillId="0" borderId="9" xfId="15" applyNumberFormat="1" applyFont="1" applyBorder="1" applyAlignment="1">
      <alignment/>
    </xf>
    <xf numFmtId="197" fontId="45" fillId="0" borderId="0" xfId="15" applyNumberFormat="1" applyFont="1" applyAlignment="1">
      <alignment horizontal="right"/>
    </xf>
    <xf numFmtId="197" fontId="55" fillId="0" borderId="0" xfId="15" applyNumberFormat="1" applyFont="1" applyAlignment="1">
      <alignment/>
    </xf>
    <xf numFmtId="197" fontId="55" fillId="0" borderId="0" xfId="15" applyNumberFormat="1" applyFont="1" applyFill="1" applyAlignment="1">
      <alignment/>
    </xf>
    <xf numFmtId="197" fontId="45" fillId="0" borderId="0" xfId="15" applyNumberFormat="1" applyFont="1" applyAlignment="1">
      <alignment/>
    </xf>
    <xf numFmtId="3" fontId="5" fillId="0" borderId="23" xfId="21" applyNumberFormat="1" applyFont="1" applyFill="1" applyBorder="1">
      <alignment/>
      <protection/>
    </xf>
    <xf numFmtId="197" fontId="5" fillId="0" borderId="23" xfId="15" applyNumberFormat="1" applyFont="1" applyFill="1" applyBorder="1" applyAlignment="1">
      <alignment/>
    </xf>
    <xf numFmtId="3" fontId="64" fillId="0" borderId="4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4" fillId="0" borderId="0" xfId="0" applyFont="1" applyFill="1" applyAlignment="1">
      <alignment/>
    </xf>
    <xf numFmtId="198" fontId="67" fillId="0" borderId="3" xfId="0" applyNumberFormat="1" applyFont="1" applyFill="1" applyBorder="1" applyAlignment="1">
      <alignment/>
    </xf>
    <xf numFmtId="198" fontId="66" fillId="0" borderId="28" xfId="0" applyNumberFormat="1" applyFont="1" applyFill="1" applyBorder="1" applyAlignment="1">
      <alignment/>
    </xf>
    <xf numFmtId="198" fontId="66" fillId="0" borderId="43" xfId="0" applyNumberFormat="1" applyFont="1" applyFill="1" applyBorder="1" applyAlignment="1">
      <alignment/>
    </xf>
    <xf numFmtId="197" fontId="41" fillId="0" borderId="23" xfId="15" applyNumberFormat="1" applyFont="1" applyFill="1" applyBorder="1" applyAlignment="1">
      <alignment/>
    </xf>
    <xf numFmtId="43" fontId="70" fillId="0" borderId="0" xfId="0" applyNumberFormat="1" applyFont="1" applyAlignment="1">
      <alignment/>
    </xf>
    <xf numFmtId="197" fontId="71" fillId="0" borderId="0" xfId="15" applyNumberFormat="1" applyFont="1" applyBorder="1" applyAlignment="1">
      <alignment horizontal="left" vertical="center"/>
    </xf>
    <xf numFmtId="10" fontId="9" fillId="0" borderId="0" xfId="22" applyNumberFormat="1" applyFont="1" applyAlignment="1">
      <alignment/>
    </xf>
    <xf numFmtId="0" fontId="4" fillId="0" borderId="0" xfId="0" applyFont="1" applyAlignment="1">
      <alignment horizontal="center"/>
    </xf>
    <xf numFmtId="197" fontId="0" fillId="0" borderId="0" xfId="15" applyNumberFormat="1" applyFont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65" fillId="0" borderId="66" xfId="0" applyNumberFormat="1" applyFont="1" applyFill="1" applyBorder="1" applyAlignment="1">
      <alignment horizontal="center"/>
    </xf>
    <xf numFmtId="0" fontId="67" fillId="0" borderId="47" xfId="0" applyFont="1" applyFill="1" applyBorder="1" applyAlignment="1">
      <alignment/>
    </xf>
    <xf numFmtId="0" fontId="65" fillId="0" borderId="66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25" fillId="0" borderId="39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4" fontId="51" fillId="0" borderId="0" xfId="0" applyNumberFormat="1" applyFont="1" applyBorder="1" applyAlignment="1" quotePrefix="1">
      <alignment horizontal="left"/>
    </xf>
    <xf numFmtId="14" fontId="51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97" fontId="55" fillId="0" borderId="0" xfId="15" applyNumberFormat="1" applyFont="1" applyAlignment="1">
      <alignment horizontal="center"/>
    </xf>
    <xf numFmtId="197" fontId="44" fillId="0" borderId="0" xfId="15" applyNumberFormat="1" applyFont="1" applyAlignment="1">
      <alignment horizontal="center"/>
    </xf>
    <xf numFmtId="197" fontId="54" fillId="0" borderId="0" xfId="15" applyNumberFormat="1" applyFont="1" applyAlignment="1">
      <alignment horizontal="center"/>
    </xf>
    <xf numFmtId="197" fontId="45" fillId="0" borderId="0" xfId="15" applyNumberFormat="1" applyFont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3" fontId="53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197" fontId="45" fillId="0" borderId="0" xfId="0" applyNumberFormat="1" applyFont="1" applyBorder="1" applyAlignment="1">
      <alignment horizontal="center"/>
    </xf>
    <xf numFmtId="197" fontId="54" fillId="0" borderId="0" xfId="0" applyNumberFormat="1" applyFont="1" applyBorder="1" applyAlignment="1">
      <alignment horizontal="center"/>
    </xf>
    <xf numFmtId="197" fontId="55" fillId="0" borderId="0" xfId="15" applyNumberFormat="1" applyFont="1" applyFill="1" applyAlignment="1">
      <alignment horizontal="center"/>
    </xf>
    <xf numFmtId="0" fontId="54" fillId="0" borderId="0" xfId="0" applyFont="1" applyAlignment="1">
      <alignment horizontal="left"/>
    </xf>
    <xf numFmtId="197" fontId="54" fillId="0" borderId="0" xfId="15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197" fontId="70" fillId="0" borderId="0" xfId="15" applyNumberFormat="1" applyFont="1" applyAlignment="1">
      <alignment horizontal="center"/>
    </xf>
    <xf numFmtId="197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o%20cao%20quy%2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TK"/>
      <sheetName val="CDKT"/>
      <sheetName val="KQKD"/>
      <sheetName val="LCTTe"/>
      <sheetName val="thuyet minh"/>
      <sheetName val="TM-p2"/>
      <sheetName val="TM-P3"/>
      <sheetName val="tom tat"/>
    </sheetNames>
    <sheetDataSet>
      <sheetData sheetId="1">
        <row r="46">
          <cell r="G46">
            <v>0</v>
          </cell>
        </row>
        <row r="53">
          <cell r="G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zoomScaleSheetLayoutView="100" workbookViewId="0" topLeftCell="A1">
      <pane xSplit="4" ySplit="6" topLeftCell="S3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64" sqref="S64"/>
    </sheetView>
  </sheetViews>
  <sheetFormatPr defaultColWidth="9.140625" defaultRowHeight="12.75"/>
  <cols>
    <col min="1" max="1" width="6.7109375" style="189" customWidth="1"/>
    <col min="2" max="2" width="29.00390625" style="189" customWidth="1"/>
    <col min="3" max="4" width="13.28125" style="189" bestFit="1" customWidth="1"/>
    <col min="5" max="8" width="14.57421875" style="331" bestFit="1" customWidth="1"/>
    <col min="9" max="10" width="15.140625" style="331" customWidth="1"/>
    <col min="11" max="12" width="14.57421875" style="331" bestFit="1" customWidth="1"/>
    <col min="13" max="14" width="13.28125" style="331" bestFit="1" customWidth="1"/>
    <col min="15" max="16" width="14.57421875" style="331" bestFit="1" customWidth="1"/>
    <col min="17" max="17" width="15.28125" style="331" customWidth="1"/>
    <col min="18" max="18" width="15.7109375" style="331" customWidth="1"/>
    <col min="19" max="19" width="18.00390625" style="188" customWidth="1"/>
    <col min="20" max="22" width="18.8515625" style="189" customWidth="1"/>
    <col min="23" max="23" width="21.57421875" style="189" customWidth="1"/>
    <col min="24" max="24" width="19.57421875" style="189" customWidth="1"/>
    <col min="25" max="25" width="13.00390625" style="189" customWidth="1"/>
    <col min="26" max="26" width="16.57421875" style="189" customWidth="1"/>
    <col min="27" max="16384" width="9.140625" style="189" customWidth="1"/>
  </cols>
  <sheetData>
    <row r="1" spans="1:10" ht="18">
      <c r="A1" s="353" t="s">
        <v>300</v>
      </c>
      <c r="B1" s="244"/>
      <c r="C1" s="244"/>
      <c r="D1" s="244"/>
      <c r="E1" s="334"/>
      <c r="F1" s="334"/>
      <c r="G1" s="334"/>
      <c r="H1" s="334"/>
      <c r="I1" s="334"/>
      <c r="J1" s="334"/>
    </row>
    <row r="2" spans="1:23" ht="18">
      <c r="A2" s="244"/>
      <c r="B2" s="244"/>
      <c r="C2" s="244"/>
      <c r="D2" s="244"/>
      <c r="E2" s="334"/>
      <c r="F2" s="334"/>
      <c r="G2" s="334"/>
      <c r="H2" s="334"/>
      <c r="I2" s="334"/>
      <c r="J2" s="334"/>
      <c r="W2" s="333"/>
    </row>
    <row r="3" spans="1:22" ht="21.75" customHeight="1">
      <c r="A3" s="527" t="s">
        <v>691</v>
      </c>
      <c r="B3" s="527"/>
      <c r="C3" s="527"/>
      <c r="D3" s="527"/>
      <c r="E3" s="527"/>
      <c r="F3" s="527"/>
      <c r="G3" s="527"/>
      <c r="H3" s="527"/>
      <c r="I3" s="527"/>
      <c r="J3" s="527"/>
      <c r="S3" s="333"/>
      <c r="T3" s="333"/>
      <c r="V3" s="333"/>
    </row>
    <row r="4" spans="1:22" s="193" customFormat="1" ht="14.25">
      <c r="A4" s="190"/>
      <c r="B4" s="190"/>
      <c r="C4" s="191" t="s">
        <v>0</v>
      </c>
      <c r="D4" s="192"/>
      <c r="E4" s="339"/>
      <c r="F4" s="339"/>
      <c r="G4" s="336"/>
      <c r="H4" s="337"/>
      <c r="I4" s="337"/>
      <c r="J4" s="340"/>
      <c r="K4" s="332"/>
      <c r="L4" s="332"/>
      <c r="M4" s="332"/>
      <c r="N4" s="332"/>
      <c r="O4" s="332"/>
      <c r="P4" s="332"/>
      <c r="Q4" s="332"/>
      <c r="R4" s="332"/>
      <c r="S4" s="194"/>
      <c r="T4" s="338"/>
      <c r="U4" s="194"/>
      <c r="V4" s="194"/>
    </row>
    <row r="5" spans="1:24" s="195" customFormat="1" ht="18" customHeight="1">
      <c r="A5" s="528" t="s">
        <v>1</v>
      </c>
      <c r="B5" s="528" t="s">
        <v>2</v>
      </c>
      <c r="C5" s="525" t="s">
        <v>3</v>
      </c>
      <c r="D5" s="526"/>
      <c r="E5" s="523" t="s">
        <v>4</v>
      </c>
      <c r="F5" s="524"/>
      <c r="G5" s="523" t="s">
        <v>63</v>
      </c>
      <c r="H5" s="524"/>
      <c r="I5" s="523" t="s">
        <v>5</v>
      </c>
      <c r="J5" s="524"/>
      <c r="K5" s="523" t="s">
        <v>6</v>
      </c>
      <c r="L5" s="524"/>
      <c r="M5" s="523" t="s">
        <v>154</v>
      </c>
      <c r="N5" s="524"/>
      <c r="O5" s="523" t="s">
        <v>7</v>
      </c>
      <c r="P5" s="524"/>
      <c r="Q5" s="522" t="s">
        <v>155</v>
      </c>
      <c r="R5" s="522"/>
      <c r="S5" s="520" t="s">
        <v>8</v>
      </c>
      <c r="T5" s="521"/>
      <c r="U5" s="520" t="s">
        <v>9</v>
      </c>
      <c r="V5" s="521"/>
      <c r="W5" s="520" t="s">
        <v>10</v>
      </c>
      <c r="X5" s="521"/>
    </row>
    <row r="6" spans="1:24" s="195" customFormat="1" ht="28.5" customHeight="1">
      <c r="A6" s="529"/>
      <c r="B6" s="529"/>
      <c r="C6" s="355" t="s">
        <v>11</v>
      </c>
      <c r="D6" s="355" t="s">
        <v>12</v>
      </c>
      <c r="E6" s="355" t="s">
        <v>11</v>
      </c>
      <c r="F6" s="355" t="s">
        <v>12</v>
      </c>
      <c r="G6" s="355" t="s">
        <v>11</v>
      </c>
      <c r="H6" s="355" t="s">
        <v>12</v>
      </c>
      <c r="I6" s="355" t="s">
        <v>11</v>
      </c>
      <c r="J6" s="355" t="s">
        <v>12</v>
      </c>
      <c r="K6" s="355" t="s">
        <v>11</v>
      </c>
      <c r="L6" s="355" t="s">
        <v>12</v>
      </c>
      <c r="M6" s="355" t="s">
        <v>11</v>
      </c>
      <c r="N6" s="355" t="s">
        <v>12</v>
      </c>
      <c r="O6" s="356" t="s">
        <v>11</v>
      </c>
      <c r="P6" s="355" t="s">
        <v>12</v>
      </c>
      <c r="Q6" s="356" t="s">
        <v>11</v>
      </c>
      <c r="R6" s="355" t="s">
        <v>12</v>
      </c>
      <c r="S6" s="354" t="s">
        <v>11</v>
      </c>
      <c r="T6" s="355" t="s">
        <v>12</v>
      </c>
      <c r="U6" s="355" t="s">
        <v>11</v>
      </c>
      <c r="V6" s="354" t="s">
        <v>12</v>
      </c>
      <c r="W6" s="355" t="s">
        <v>11</v>
      </c>
      <c r="X6" s="354" t="s">
        <v>12</v>
      </c>
    </row>
    <row r="7" spans="1:26" s="196" customFormat="1" ht="15" customHeight="1">
      <c r="A7" s="357">
        <v>1111</v>
      </c>
      <c r="B7" s="358" t="s">
        <v>13</v>
      </c>
      <c r="C7" s="359">
        <v>3857926330</v>
      </c>
      <c r="D7" s="359"/>
      <c r="E7" s="360">
        <v>407462035711</v>
      </c>
      <c r="F7" s="360">
        <v>407660855795</v>
      </c>
      <c r="G7" s="360">
        <v>62701688952</v>
      </c>
      <c r="H7" s="360">
        <v>62696402242</v>
      </c>
      <c r="I7" s="360">
        <v>121251461350</v>
      </c>
      <c r="J7" s="360">
        <v>121216740820</v>
      </c>
      <c r="K7" s="360">
        <v>40283613835</v>
      </c>
      <c r="L7" s="360">
        <v>40612002983</v>
      </c>
      <c r="M7" s="360">
        <v>36196168471</v>
      </c>
      <c r="N7" s="360">
        <v>36833762567</v>
      </c>
      <c r="O7" s="360">
        <v>89522036097</v>
      </c>
      <c r="P7" s="360">
        <v>89510732080</v>
      </c>
      <c r="Q7" s="360">
        <v>40133537679</v>
      </c>
      <c r="R7" s="360">
        <v>40258603168</v>
      </c>
      <c r="S7" s="361">
        <v>587518186974</v>
      </c>
      <c r="T7" s="360">
        <v>588668304753</v>
      </c>
      <c r="U7" s="496">
        <f>SUM(E7+G7+I7+K7+O7+S7+Q7+M7)</f>
        <v>1385068729069</v>
      </c>
      <c r="V7" s="496">
        <f>SUM(F7+H7+J7+L7+P7+T7+R7+N7)</f>
        <v>1387457404408</v>
      </c>
      <c r="W7" s="359">
        <f>U7+C7-V7</f>
        <v>1469250991</v>
      </c>
      <c r="X7" s="359"/>
      <c r="Z7" s="196">
        <f>SUM(W7:W9)</f>
        <v>98165936131</v>
      </c>
    </row>
    <row r="8" spans="1:24" s="196" customFormat="1" ht="12" customHeight="1">
      <c r="A8" s="362">
        <v>1121</v>
      </c>
      <c r="B8" s="363" t="s">
        <v>14</v>
      </c>
      <c r="C8" s="364">
        <v>7593046947</v>
      </c>
      <c r="D8" s="364"/>
      <c r="E8" s="365">
        <v>0</v>
      </c>
      <c r="F8" s="365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>
        <v>1002424353701</v>
      </c>
      <c r="T8" s="366">
        <v>913418037797</v>
      </c>
      <c r="U8" s="364">
        <f>SUM(E8+G8+I8+K8+O8+S8+Q8+M8)</f>
        <v>1002424353701</v>
      </c>
      <c r="V8" s="364">
        <f>SUM(F8+H8+J8+L8+P8+T8+R8+N8)</f>
        <v>913418037797</v>
      </c>
      <c r="W8" s="364">
        <f>U8+C8-V8</f>
        <v>96599362851</v>
      </c>
      <c r="X8" s="364"/>
    </row>
    <row r="9" spans="1:24" s="196" customFormat="1" ht="12" customHeight="1">
      <c r="A9" s="362">
        <v>1122</v>
      </c>
      <c r="B9" s="363" t="s">
        <v>15</v>
      </c>
      <c r="C9" s="364">
        <v>30738284</v>
      </c>
      <c r="D9" s="364"/>
      <c r="E9" s="366">
        <v>0</v>
      </c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7">
        <v>160224228605</v>
      </c>
      <c r="T9" s="366">
        <v>160157644600</v>
      </c>
      <c r="U9" s="364">
        <f aca="true" t="shared" si="0" ref="U9:V68">SUM(E9+G9+I9+K9+O9+S9+Q9+M9)</f>
        <v>160224228605</v>
      </c>
      <c r="V9" s="364">
        <f t="shared" si="0"/>
        <v>160157644600</v>
      </c>
      <c r="W9" s="364">
        <f>U9+C9-V9</f>
        <v>97322289</v>
      </c>
      <c r="X9" s="364"/>
    </row>
    <row r="10" spans="1:25" s="196" customFormat="1" ht="13.5" customHeight="1">
      <c r="A10" s="362">
        <v>131</v>
      </c>
      <c r="B10" s="363" t="s">
        <v>16</v>
      </c>
      <c r="C10" s="364">
        <v>90123657592</v>
      </c>
      <c r="D10" s="364">
        <v>3456048045</v>
      </c>
      <c r="E10" s="366">
        <v>44561031749</v>
      </c>
      <c r="F10" s="366">
        <v>49170135811</v>
      </c>
      <c r="G10" s="366">
        <v>66928199679</v>
      </c>
      <c r="H10" s="366">
        <v>63073154449</v>
      </c>
      <c r="I10" s="366">
        <v>35556466391</v>
      </c>
      <c r="J10" s="366">
        <v>36485555776</v>
      </c>
      <c r="K10" s="366">
        <v>30472013332</v>
      </c>
      <c r="L10" s="366">
        <v>29470891211</v>
      </c>
      <c r="M10" s="366">
        <v>59432649674</v>
      </c>
      <c r="N10" s="366">
        <v>59990195930</v>
      </c>
      <c r="O10" s="368">
        <v>25989762956</v>
      </c>
      <c r="P10" s="366">
        <v>27289551052</v>
      </c>
      <c r="Q10" s="366">
        <v>59697482287</v>
      </c>
      <c r="R10" s="366">
        <v>63517174662</v>
      </c>
      <c r="S10" s="367">
        <v>743165356757</v>
      </c>
      <c r="T10" s="366">
        <v>715366093435</v>
      </c>
      <c r="U10" s="364">
        <f t="shared" si="0"/>
        <v>1065802962825</v>
      </c>
      <c r="V10" s="364">
        <f t="shared" si="0"/>
        <v>1044362752326</v>
      </c>
      <c r="W10" s="364">
        <v>123493782319</v>
      </c>
      <c r="X10" s="364">
        <f>Y10</f>
        <v>15385962273</v>
      </c>
      <c r="Y10" s="196">
        <f>D10-C10+V10-U10+W10</f>
        <v>15385962273</v>
      </c>
    </row>
    <row r="11" spans="1:24" s="196" customFormat="1" ht="12" customHeight="1">
      <c r="A11" s="362">
        <v>133</v>
      </c>
      <c r="B11" s="363" t="s">
        <v>64</v>
      </c>
      <c r="C11" s="364">
        <v>2298401954</v>
      </c>
      <c r="D11" s="364"/>
      <c r="E11" s="366">
        <v>2488451715</v>
      </c>
      <c r="F11" s="366">
        <v>2488451715</v>
      </c>
      <c r="G11" s="366">
        <v>395367703</v>
      </c>
      <c r="H11" s="366">
        <v>395367703</v>
      </c>
      <c r="I11" s="366">
        <v>194194076</v>
      </c>
      <c r="J11" s="366">
        <v>194194076</v>
      </c>
      <c r="K11" s="366">
        <v>57391181</v>
      </c>
      <c r="L11" s="366">
        <v>57391181</v>
      </c>
      <c r="M11" s="366">
        <v>396105843</v>
      </c>
      <c r="N11" s="366">
        <v>396105843</v>
      </c>
      <c r="O11" s="368">
        <v>14776810</v>
      </c>
      <c r="P11" s="368">
        <v>14776810</v>
      </c>
      <c r="Q11" s="368">
        <v>669313032</v>
      </c>
      <c r="R11" s="368">
        <v>669313032</v>
      </c>
      <c r="S11" s="367">
        <v>23720585823</v>
      </c>
      <c r="T11" s="367">
        <v>26018987777</v>
      </c>
      <c r="U11" s="364">
        <f t="shared" si="0"/>
        <v>27936186183</v>
      </c>
      <c r="V11" s="364">
        <f t="shared" si="0"/>
        <v>30234588137</v>
      </c>
      <c r="W11" s="364">
        <f>U11+C11-V11</f>
        <v>0</v>
      </c>
      <c r="X11" s="364"/>
    </row>
    <row r="12" spans="1:26" s="196" customFormat="1" ht="12" customHeight="1">
      <c r="A12" s="362">
        <v>136</v>
      </c>
      <c r="B12" s="363" t="s">
        <v>17</v>
      </c>
      <c r="C12" s="364">
        <v>108868261287</v>
      </c>
      <c r="D12" s="364"/>
      <c r="E12" s="365">
        <v>0</v>
      </c>
      <c r="F12" s="365">
        <v>0</v>
      </c>
      <c r="G12" s="365">
        <v>0</v>
      </c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7">
        <v>814935742815</v>
      </c>
      <c r="T12" s="366">
        <v>769753501678</v>
      </c>
      <c r="U12" s="364">
        <f t="shared" si="0"/>
        <v>814935742815</v>
      </c>
      <c r="V12" s="364">
        <f t="shared" si="0"/>
        <v>769753501678</v>
      </c>
      <c r="W12" s="364">
        <f>U12+C12-V12</f>
        <v>154050502424</v>
      </c>
      <c r="X12" s="364"/>
      <c r="Z12" s="196">
        <f>W12</f>
        <v>154050502424</v>
      </c>
    </row>
    <row r="13" spans="1:24" s="196" customFormat="1" ht="12" customHeight="1">
      <c r="A13" s="362">
        <v>1381</v>
      </c>
      <c r="B13" s="363" t="s">
        <v>18</v>
      </c>
      <c r="C13" s="364">
        <v>0</v>
      </c>
      <c r="D13" s="364"/>
      <c r="E13" s="366">
        <v>0</v>
      </c>
      <c r="F13" s="366">
        <v>0</v>
      </c>
      <c r="G13" s="366">
        <v>0</v>
      </c>
      <c r="H13" s="366"/>
      <c r="I13" s="366"/>
      <c r="J13" s="366"/>
      <c r="K13" s="366"/>
      <c r="L13" s="366"/>
      <c r="M13" s="366"/>
      <c r="N13" s="366"/>
      <c r="O13" s="366"/>
      <c r="P13" s="366">
        <v>0</v>
      </c>
      <c r="Q13" s="366"/>
      <c r="R13" s="366"/>
      <c r="S13" s="367"/>
      <c r="T13" s="366"/>
      <c r="U13" s="364">
        <f t="shared" si="0"/>
        <v>0</v>
      </c>
      <c r="V13" s="364">
        <f t="shared" si="0"/>
        <v>0</v>
      </c>
      <c r="W13" s="364">
        <f>U13+C13-V13</f>
        <v>0</v>
      </c>
      <c r="X13" s="364"/>
    </row>
    <row r="14" spans="1:25" s="196" customFormat="1" ht="12" customHeight="1">
      <c r="A14" s="362">
        <v>1388</v>
      </c>
      <c r="B14" s="363" t="s">
        <v>19</v>
      </c>
      <c r="C14" s="364">
        <v>2198378910</v>
      </c>
      <c r="D14" s="369">
        <v>16224310514</v>
      </c>
      <c r="E14" s="366">
        <v>35839566</v>
      </c>
      <c r="F14" s="366">
        <v>35839566</v>
      </c>
      <c r="G14" s="366">
        <v>219727464</v>
      </c>
      <c r="H14" s="366">
        <v>219727464</v>
      </c>
      <c r="I14" s="366">
        <v>3841992</v>
      </c>
      <c r="J14" s="366">
        <v>17751082</v>
      </c>
      <c r="K14" s="366">
        <v>22476274</v>
      </c>
      <c r="L14" s="366">
        <v>22476274</v>
      </c>
      <c r="M14" s="366">
        <v>24448385</v>
      </c>
      <c r="N14" s="366">
        <v>16157003</v>
      </c>
      <c r="O14" s="366">
        <v>279056981</v>
      </c>
      <c r="P14" s="366">
        <v>280771711</v>
      </c>
      <c r="Q14" s="366">
        <v>428610586</v>
      </c>
      <c r="R14" s="366">
        <v>428610586</v>
      </c>
      <c r="S14" s="367">
        <v>1761689732</v>
      </c>
      <c r="T14" s="366">
        <v>1381197545</v>
      </c>
      <c r="U14" s="364">
        <f t="shared" si="0"/>
        <v>2775690980</v>
      </c>
      <c r="V14" s="364">
        <f t="shared" si="0"/>
        <v>2402531231</v>
      </c>
      <c r="W14" s="364">
        <v>2347228145</v>
      </c>
      <c r="X14" s="364">
        <f>Y14</f>
        <v>16000000000</v>
      </c>
      <c r="Y14" s="196">
        <f>D14-C14+V14-U14+W14</f>
        <v>16000000000</v>
      </c>
    </row>
    <row r="15" spans="1:24" s="196" customFormat="1" ht="12" customHeight="1">
      <c r="A15" s="362">
        <v>139</v>
      </c>
      <c r="B15" s="363" t="s">
        <v>20</v>
      </c>
      <c r="C15" s="364"/>
      <c r="D15" s="369">
        <v>2050867800</v>
      </c>
      <c r="E15" s="366">
        <v>0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7">
        <v>0</v>
      </c>
      <c r="T15" s="366"/>
      <c r="U15" s="364">
        <f t="shared" si="0"/>
        <v>0</v>
      </c>
      <c r="V15" s="364">
        <f t="shared" si="0"/>
        <v>0</v>
      </c>
      <c r="W15" s="364"/>
      <c r="X15" s="364">
        <f>D15+V15-U15</f>
        <v>2050867800</v>
      </c>
    </row>
    <row r="16" spans="1:24" s="196" customFormat="1" ht="12" customHeight="1">
      <c r="A16" s="362">
        <v>141</v>
      </c>
      <c r="B16" s="363" t="s">
        <v>21</v>
      </c>
      <c r="C16" s="364">
        <v>708179762</v>
      </c>
      <c r="D16" s="364"/>
      <c r="E16" s="366">
        <v>0</v>
      </c>
      <c r="F16" s="366"/>
      <c r="G16" s="366">
        <v>5000000</v>
      </c>
      <c r="H16" s="366">
        <v>5000000</v>
      </c>
      <c r="I16" s="366"/>
      <c r="J16" s="366"/>
      <c r="K16" s="366"/>
      <c r="L16" s="366"/>
      <c r="M16" s="366">
        <v>4000000</v>
      </c>
      <c r="N16" s="366">
        <v>5000000</v>
      </c>
      <c r="O16" s="366">
        <v>7000000</v>
      </c>
      <c r="P16" s="366"/>
      <c r="Q16" s="366"/>
      <c r="R16" s="366"/>
      <c r="S16" s="367">
        <v>3330597618</v>
      </c>
      <c r="T16" s="366">
        <v>2356667955</v>
      </c>
      <c r="U16" s="364">
        <f t="shared" si="0"/>
        <v>3346597618</v>
      </c>
      <c r="V16" s="364">
        <f t="shared" si="0"/>
        <v>2366667955</v>
      </c>
      <c r="W16" s="364">
        <f aca="true" t="shared" si="1" ref="W16:W26">U16+C16-V16</f>
        <v>1688109425</v>
      </c>
      <c r="X16" s="364"/>
    </row>
    <row r="17" spans="1:24" s="196" customFormat="1" ht="12" customHeight="1">
      <c r="A17" s="362" t="s">
        <v>578</v>
      </c>
      <c r="B17" s="363" t="s">
        <v>230</v>
      </c>
      <c r="C17" s="364">
        <v>123419345</v>
      </c>
      <c r="D17" s="364"/>
      <c r="E17" s="366">
        <v>278297091</v>
      </c>
      <c r="F17" s="366">
        <v>195797091</v>
      </c>
      <c r="G17" s="366">
        <v>0</v>
      </c>
      <c r="H17" s="366">
        <v>4398100</v>
      </c>
      <c r="I17" s="366"/>
      <c r="J17" s="366"/>
      <c r="K17" s="366"/>
      <c r="L17" s="366"/>
      <c r="M17" s="366">
        <v>11144127</v>
      </c>
      <c r="N17" s="366">
        <v>24611770</v>
      </c>
      <c r="O17" s="366"/>
      <c r="P17" s="366">
        <v>0</v>
      </c>
      <c r="Q17" s="366"/>
      <c r="R17" s="366"/>
      <c r="S17" s="367">
        <v>90423112</v>
      </c>
      <c r="T17" s="366">
        <v>51376925</v>
      </c>
      <c r="U17" s="364">
        <f t="shared" si="0"/>
        <v>379864330</v>
      </c>
      <c r="V17" s="364">
        <f t="shared" si="0"/>
        <v>276183886</v>
      </c>
      <c r="W17" s="364">
        <f t="shared" si="1"/>
        <v>227099789</v>
      </c>
      <c r="X17" s="364"/>
    </row>
    <row r="18" spans="1:25" s="196" customFormat="1" ht="12" customHeight="1">
      <c r="A18" s="362">
        <v>144</v>
      </c>
      <c r="B18" s="363" t="s">
        <v>22</v>
      </c>
      <c r="C18" s="364">
        <v>2500000161</v>
      </c>
      <c r="D18" s="364"/>
      <c r="E18" s="366">
        <v>0</v>
      </c>
      <c r="F18" s="366">
        <v>0</v>
      </c>
      <c r="G18" s="366">
        <v>0</v>
      </c>
      <c r="H18" s="366"/>
      <c r="I18" s="366"/>
      <c r="J18" s="366"/>
      <c r="K18" s="366"/>
      <c r="L18" s="366"/>
      <c r="M18" s="366">
        <v>500000000</v>
      </c>
      <c r="N18" s="366">
        <v>500000000</v>
      </c>
      <c r="O18" s="366"/>
      <c r="P18" s="366"/>
      <c r="Q18" s="366"/>
      <c r="R18" s="366"/>
      <c r="S18" s="367">
        <v>62829866528</v>
      </c>
      <c r="T18" s="366">
        <v>55837275298</v>
      </c>
      <c r="U18" s="364">
        <f t="shared" si="0"/>
        <v>63329866528</v>
      </c>
      <c r="V18" s="364">
        <f t="shared" si="0"/>
        <v>56337275298</v>
      </c>
      <c r="W18" s="364">
        <f t="shared" si="1"/>
        <v>9492591391</v>
      </c>
      <c r="X18" s="364"/>
      <c r="Y18" s="196">
        <f>W12-X49</f>
        <v>0</v>
      </c>
    </row>
    <row r="19" spans="1:24" s="196" customFormat="1" ht="12" customHeight="1">
      <c r="A19" s="362" t="s">
        <v>216</v>
      </c>
      <c r="B19" s="363" t="s">
        <v>217</v>
      </c>
      <c r="C19" s="364">
        <v>30450024230</v>
      </c>
      <c r="D19" s="364"/>
      <c r="E19" s="366">
        <v>0</v>
      </c>
      <c r="F19" s="366">
        <v>0</v>
      </c>
      <c r="G19" s="366">
        <v>0</v>
      </c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7">
        <v>-8644409227</v>
      </c>
      <c r="T19" s="366">
        <v>20673248672</v>
      </c>
      <c r="U19" s="364">
        <f t="shared" si="0"/>
        <v>-8644409227</v>
      </c>
      <c r="V19" s="364">
        <f t="shared" si="0"/>
        <v>20673248672</v>
      </c>
      <c r="W19" s="364">
        <f t="shared" si="1"/>
        <v>1132366331</v>
      </c>
      <c r="X19" s="364"/>
    </row>
    <row r="20" spans="1:24" s="196" customFormat="1" ht="12" customHeight="1">
      <c r="A20" s="362">
        <v>1521</v>
      </c>
      <c r="B20" s="363" t="s">
        <v>23</v>
      </c>
      <c r="C20" s="364">
        <v>0</v>
      </c>
      <c r="D20" s="364"/>
      <c r="E20" s="366">
        <v>0</v>
      </c>
      <c r="F20" s="366">
        <v>0</v>
      </c>
      <c r="G20" s="366">
        <v>0</v>
      </c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7"/>
      <c r="T20" s="366"/>
      <c r="U20" s="364">
        <f t="shared" si="0"/>
        <v>0</v>
      </c>
      <c r="V20" s="364">
        <f t="shared" si="0"/>
        <v>0</v>
      </c>
      <c r="W20" s="364">
        <f t="shared" si="1"/>
        <v>0</v>
      </c>
      <c r="X20" s="364"/>
    </row>
    <row r="21" spans="1:24" s="196" customFormat="1" ht="12" customHeight="1">
      <c r="A21" s="362">
        <v>1523</v>
      </c>
      <c r="B21" s="363" t="s">
        <v>24</v>
      </c>
      <c r="C21" s="364">
        <v>3533971</v>
      </c>
      <c r="D21" s="364"/>
      <c r="E21" s="366">
        <v>0</v>
      </c>
      <c r="F21" s="366">
        <v>0</v>
      </c>
      <c r="G21" s="366">
        <v>0</v>
      </c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7">
        <v>96248354</v>
      </c>
      <c r="T21" s="366">
        <v>93764661</v>
      </c>
      <c r="U21" s="364">
        <f t="shared" si="0"/>
        <v>96248354</v>
      </c>
      <c r="V21" s="364">
        <f t="shared" si="0"/>
        <v>93764661</v>
      </c>
      <c r="W21" s="364">
        <f t="shared" si="1"/>
        <v>6017664</v>
      </c>
      <c r="X21" s="364"/>
    </row>
    <row r="22" spans="1:24" s="196" customFormat="1" ht="12" customHeight="1">
      <c r="A22" s="362">
        <v>1524</v>
      </c>
      <c r="B22" s="363" t="s">
        <v>25</v>
      </c>
      <c r="C22" s="364">
        <v>8272727</v>
      </c>
      <c r="D22" s="364">
        <v>0</v>
      </c>
      <c r="E22" s="366">
        <v>0</v>
      </c>
      <c r="F22" s="366">
        <v>0</v>
      </c>
      <c r="G22" s="366">
        <v>0</v>
      </c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7"/>
      <c r="T22" s="366">
        <v>8272727</v>
      </c>
      <c r="U22" s="364">
        <f t="shared" si="0"/>
        <v>0</v>
      </c>
      <c r="V22" s="364">
        <f t="shared" si="0"/>
        <v>8272727</v>
      </c>
      <c r="W22" s="364">
        <f t="shared" si="1"/>
        <v>0</v>
      </c>
      <c r="X22" s="364">
        <v>0</v>
      </c>
    </row>
    <row r="23" spans="1:24" s="196" customFormat="1" ht="12" customHeight="1">
      <c r="A23" s="362">
        <v>153</v>
      </c>
      <c r="B23" s="363" t="s">
        <v>26</v>
      </c>
      <c r="C23" s="364">
        <v>0</v>
      </c>
      <c r="D23" s="364"/>
      <c r="E23" s="366">
        <v>47297091</v>
      </c>
      <c r="F23" s="366">
        <v>47297091</v>
      </c>
      <c r="G23" s="366">
        <v>0</v>
      </c>
      <c r="H23" s="366"/>
      <c r="I23" s="366"/>
      <c r="J23" s="366"/>
      <c r="K23" s="366"/>
      <c r="L23" s="366">
        <v>0</v>
      </c>
      <c r="M23" s="366">
        <v>11144127</v>
      </c>
      <c r="N23" s="366">
        <v>11144127</v>
      </c>
      <c r="O23" s="366">
        <v>5213636</v>
      </c>
      <c r="P23" s="366">
        <v>5213636</v>
      </c>
      <c r="Q23" s="366">
        <v>2000000</v>
      </c>
      <c r="R23" s="366">
        <v>2000000</v>
      </c>
      <c r="S23" s="367">
        <v>77629307</v>
      </c>
      <c r="T23" s="366">
        <v>77629307</v>
      </c>
      <c r="U23" s="364">
        <f t="shared" si="0"/>
        <v>143284161</v>
      </c>
      <c r="V23" s="364">
        <f t="shared" si="0"/>
        <v>143284161</v>
      </c>
      <c r="W23" s="364">
        <f t="shared" si="1"/>
        <v>0</v>
      </c>
      <c r="X23" s="364"/>
    </row>
    <row r="24" spans="1:24" s="196" customFormat="1" ht="12" customHeight="1">
      <c r="A24" s="362">
        <v>154</v>
      </c>
      <c r="B24" s="363" t="s">
        <v>27</v>
      </c>
      <c r="C24" s="364">
        <v>0</v>
      </c>
      <c r="D24" s="364"/>
      <c r="E24" s="366"/>
      <c r="F24" s="366"/>
      <c r="G24" s="366">
        <v>4391693814</v>
      </c>
      <c r="H24" s="366">
        <v>4391693814</v>
      </c>
      <c r="I24" s="366"/>
      <c r="J24" s="366">
        <v>0</v>
      </c>
      <c r="K24" s="366">
        <v>1873185715</v>
      </c>
      <c r="L24" s="366">
        <v>1873185715</v>
      </c>
      <c r="M24" s="366">
        <v>5111996400</v>
      </c>
      <c r="N24" s="366">
        <v>5111996400</v>
      </c>
      <c r="O24" s="366">
        <v>4909272586</v>
      </c>
      <c r="P24" s="366">
        <v>4909272586</v>
      </c>
      <c r="Q24" s="366">
        <v>8480790428</v>
      </c>
      <c r="R24" s="366">
        <v>8480790428</v>
      </c>
      <c r="S24" s="367">
        <v>1932472904</v>
      </c>
      <c r="T24" s="366">
        <v>1932472904</v>
      </c>
      <c r="U24" s="364">
        <f t="shared" si="0"/>
        <v>26699411847</v>
      </c>
      <c r="V24" s="364">
        <f t="shared" si="0"/>
        <v>26699411847</v>
      </c>
      <c r="W24" s="364">
        <f t="shared" si="1"/>
        <v>0</v>
      </c>
      <c r="X24" s="364"/>
    </row>
    <row r="25" spans="1:24" s="196" customFormat="1" ht="12" customHeight="1">
      <c r="A25" s="362">
        <v>1561</v>
      </c>
      <c r="B25" s="363" t="s">
        <v>28</v>
      </c>
      <c r="C25" s="364">
        <v>120633430921</v>
      </c>
      <c r="D25" s="364"/>
      <c r="E25" s="366">
        <v>417708355807</v>
      </c>
      <c r="F25" s="366">
        <v>403878470754</v>
      </c>
      <c r="G25" s="366">
        <v>73427888026</v>
      </c>
      <c r="H25" s="366">
        <v>72889569488</v>
      </c>
      <c r="I25" s="366">
        <v>150157190678</v>
      </c>
      <c r="J25" s="366">
        <v>136971178122</v>
      </c>
      <c r="K25" s="366">
        <v>52733458329</v>
      </c>
      <c r="L25" s="366">
        <v>48635351018</v>
      </c>
      <c r="M25" s="366">
        <v>73167085568</v>
      </c>
      <c r="N25" s="366">
        <v>60179388021</v>
      </c>
      <c r="O25" s="368">
        <v>108440100374</v>
      </c>
      <c r="P25" s="366">
        <v>99843015511</v>
      </c>
      <c r="Q25" s="366">
        <v>69635432294</v>
      </c>
      <c r="R25" s="366">
        <v>64627540854</v>
      </c>
      <c r="S25" s="367">
        <v>676798259888</v>
      </c>
      <c r="T25" s="366">
        <v>503762117293</v>
      </c>
      <c r="U25" s="364">
        <f t="shared" si="0"/>
        <v>1622067770964</v>
      </c>
      <c r="V25" s="364">
        <f t="shared" si="0"/>
        <v>1390786631061</v>
      </c>
      <c r="W25" s="364">
        <f t="shared" si="1"/>
        <v>351914570824</v>
      </c>
      <c r="X25" s="364"/>
    </row>
    <row r="26" spans="1:24" s="196" customFormat="1" ht="12" customHeight="1">
      <c r="A26" s="362">
        <v>1562</v>
      </c>
      <c r="B26" s="363" t="s">
        <v>29</v>
      </c>
      <c r="C26" s="364">
        <v>27974152</v>
      </c>
      <c r="D26" s="364"/>
      <c r="E26" s="366">
        <v>184282978</v>
      </c>
      <c r="F26" s="366">
        <v>184282978</v>
      </c>
      <c r="G26" s="366">
        <v>12494800</v>
      </c>
      <c r="H26" s="366">
        <v>34580952</v>
      </c>
      <c r="I26" s="366">
        <v>20319261</v>
      </c>
      <c r="J26" s="366">
        <v>20319261</v>
      </c>
      <c r="K26" s="366">
        <v>18087580</v>
      </c>
      <c r="L26" s="366">
        <v>18087580</v>
      </c>
      <c r="M26" s="366">
        <v>53399702</v>
      </c>
      <c r="N26" s="366">
        <v>53399702</v>
      </c>
      <c r="O26" s="368">
        <v>36308961</v>
      </c>
      <c r="P26" s="366">
        <v>36308961</v>
      </c>
      <c r="Q26" s="366"/>
      <c r="R26" s="366"/>
      <c r="S26" s="367">
        <v>3138708382</v>
      </c>
      <c r="T26" s="366">
        <v>3138708382</v>
      </c>
      <c r="U26" s="364">
        <f t="shared" si="0"/>
        <v>3463601664</v>
      </c>
      <c r="V26" s="364">
        <f t="shared" si="0"/>
        <v>3485687816</v>
      </c>
      <c r="W26" s="364">
        <f t="shared" si="1"/>
        <v>5888000</v>
      </c>
      <c r="X26" s="364"/>
    </row>
    <row r="27" spans="1:24" s="196" customFormat="1" ht="12" customHeight="1">
      <c r="A27" s="362">
        <v>159</v>
      </c>
      <c r="B27" s="363" t="s">
        <v>30</v>
      </c>
      <c r="C27" s="364"/>
      <c r="D27" s="364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>
        <v>0</v>
      </c>
      <c r="N27" s="366"/>
      <c r="O27" s="366"/>
      <c r="P27" s="366"/>
      <c r="Q27" s="366"/>
      <c r="R27" s="366"/>
      <c r="S27" s="367"/>
      <c r="T27" s="366"/>
      <c r="U27" s="364">
        <f t="shared" si="0"/>
        <v>0</v>
      </c>
      <c r="V27" s="364">
        <f t="shared" si="0"/>
        <v>0</v>
      </c>
      <c r="W27" s="364"/>
      <c r="X27" s="364">
        <f>V27+D27-U27</f>
        <v>0</v>
      </c>
    </row>
    <row r="28" spans="1:24" s="196" customFormat="1" ht="12" customHeight="1">
      <c r="A28" s="362">
        <v>211</v>
      </c>
      <c r="B28" s="363" t="s">
        <v>31</v>
      </c>
      <c r="C28" s="364">
        <v>21208379030</v>
      </c>
      <c r="D28" s="364"/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/>
      <c r="O28" s="368"/>
      <c r="P28" s="366"/>
      <c r="Q28" s="366"/>
      <c r="R28" s="366"/>
      <c r="S28" s="367">
        <v>1192337828</v>
      </c>
      <c r="T28" s="366"/>
      <c r="U28" s="364">
        <f t="shared" si="0"/>
        <v>1192337828</v>
      </c>
      <c r="V28" s="364">
        <f t="shared" si="0"/>
        <v>0</v>
      </c>
      <c r="W28" s="364">
        <f>U28+C28-V28</f>
        <v>22400716858</v>
      </c>
      <c r="X28" s="364"/>
    </row>
    <row r="29" spans="1:24" s="196" customFormat="1" ht="12" customHeight="1">
      <c r="A29" s="362" t="s">
        <v>296</v>
      </c>
      <c r="B29" s="363" t="s">
        <v>94</v>
      </c>
      <c r="C29" s="364">
        <v>113152532884</v>
      </c>
      <c r="D29" s="364"/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0</v>
      </c>
      <c r="N29" s="366"/>
      <c r="O29" s="368"/>
      <c r="P29" s="366"/>
      <c r="Q29" s="366"/>
      <c r="R29" s="366"/>
      <c r="S29" s="367">
        <v>0</v>
      </c>
      <c r="T29" s="366"/>
      <c r="U29" s="364">
        <f t="shared" si="0"/>
        <v>0</v>
      </c>
      <c r="V29" s="364">
        <f t="shared" si="0"/>
        <v>0</v>
      </c>
      <c r="W29" s="364">
        <f>U29+C29-V29</f>
        <v>113152532884</v>
      </c>
      <c r="X29" s="364"/>
    </row>
    <row r="30" spans="1:24" s="196" customFormat="1" ht="12" customHeight="1">
      <c r="A30" s="362" t="s">
        <v>308</v>
      </c>
      <c r="B30" s="363" t="s">
        <v>309</v>
      </c>
      <c r="C30" s="364"/>
      <c r="D30" s="364">
        <v>6728680934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/>
      <c r="O30" s="368"/>
      <c r="P30" s="366"/>
      <c r="Q30" s="366"/>
      <c r="R30" s="366"/>
      <c r="S30" s="367">
        <v>0</v>
      </c>
      <c r="T30" s="366">
        <v>358842741</v>
      </c>
      <c r="U30" s="364">
        <f t="shared" si="0"/>
        <v>0</v>
      </c>
      <c r="V30" s="364">
        <f t="shared" si="0"/>
        <v>358842741</v>
      </c>
      <c r="W30" s="364"/>
      <c r="X30" s="364">
        <f>D30+V30-U30</f>
        <v>7087523675</v>
      </c>
    </row>
    <row r="31" spans="1:24" s="196" customFormat="1" ht="12" customHeight="1">
      <c r="A31" s="362" t="s">
        <v>307</v>
      </c>
      <c r="B31" s="363" t="s">
        <v>310</v>
      </c>
      <c r="C31" s="364"/>
      <c r="D31" s="364">
        <v>553136722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/>
      <c r="O31" s="368"/>
      <c r="P31" s="366"/>
      <c r="Q31" s="366"/>
      <c r="R31" s="366"/>
      <c r="S31" s="367">
        <v>0</v>
      </c>
      <c r="T31" s="366">
        <v>47597571</v>
      </c>
      <c r="U31" s="364">
        <f t="shared" si="0"/>
        <v>0</v>
      </c>
      <c r="V31" s="364">
        <f t="shared" si="0"/>
        <v>47597571</v>
      </c>
      <c r="W31" s="364"/>
      <c r="X31" s="364">
        <f>D31+V31-U31</f>
        <v>600734293</v>
      </c>
    </row>
    <row r="32" spans="1:24" s="196" customFormat="1" ht="12" customHeight="1">
      <c r="A32" s="362" t="s">
        <v>657</v>
      </c>
      <c r="B32" s="363" t="s">
        <v>112</v>
      </c>
      <c r="C32" s="364">
        <v>26000000000</v>
      </c>
      <c r="D32" s="364"/>
      <c r="E32" s="366">
        <v>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0</v>
      </c>
      <c r="N32" s="366"/>
      <c r="O32" s="368"/>
      <c r="P32" s="366"/>
      <c r="Q32" s="366"/>
      <c r="R32" s="366"/>
      <c r="S32" s="367">
        <v>0</v>
      </c>
      <c r="T32" s="366"/>
      <c r="U32" s="364">
        <f t="shared" si="0"/>
        <v>0</v>
      </c>
      <c r="V32" s="364">
        <f t="shared" si="0"/>
        <v>0</v>
      </c>
      <c r="W32" s="364">
        <f>U32+C32-V32</f>
        <v>26000000000</v>
      </c>
      <c r="X32" s="364"/>
    </row>
    <row r="33" spans="1:24" s="196" customFormat="1" ht="12" customHeight="1">
      <c r="A33" s="362">
        <v>241</v>
      </c>
      <c r="B33" s="363" t="s">
        <v>32</v>
      </c>
      <c r="C33" s="364">
        <v>27703995081</v>
      </c>
      <c r="D33" s="364"/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366"/>
      <c r="O33" s="368"/>
      <c r="P33" s="366"/>
      <c r="Q33" s="366"/>
      <c r="R33" s="366"/>
      <c r="S33" s="367">
        <v>8794237331</v>
      </c>
      <c r="T33" s="366">
        <v>1192337828</v>
      </c>
      <c r="U33" s="364">
        <f t="shared" si="0"/>
        <v>8794237331</v>
      </c>
      <c r="V33" s="364">
        <f t="shared" si="0"/>
        <v>1192337828</v>
      </c>
      <c r="W33" s="364">
        <f>U33+C33-V33</f>
        <v>35305894584</v>
      </c>
      <c r="X33" s="364"/>
    </row>
    <row r="34" spans="1:24" s="196" customFormat="1" ht="12" customHeight="1">
      <c r="A34" s="362">
        <v>242</v>
      </c>
      <c r="B34" s="363" t="s">
        <v>113</v>
      </c>
      <c r="C34" s="364">
        <v>63648982</v>
      </c>
      <c r="D34" s="364"/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8"/>
      <c r="P34" s="366"/>
      <c r="Q34" s="366"/>
      <c r="R34" s="366"/>
      <c r="S34" s="367">
        <v>43874188</v>
      </c>
      <c r="T34" s="366">
        <v>21212249</v>
      </c>
      <c r="U34" s="364">
        <f t="shared" si="0"/>
        <v>43874188</v>
      </c>
      <c r="V34" s="364">
        <f t="shared" si="0"/>
        <v>21212249</v>
      </c>
      <c r="W34" s="364">
        <f>U34+C34-V34</f>
        <v>86310921</v>
      </c>
      <c r="X34" s="364"/>
    </row>
    <row r="35" spans="1:24" s="196" customFormat="1" ht="12" customHeight="1">
      <c r="A35" s="362" t="s">
        <v>125</v>
      </c>
      <c r="B35" s="363" t="s">
        <v>126</v>
      </c>
      <c r="C35" s="366">
        <v>415480000</v>
      </c>
      <c r="D35" s="365"/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366"/>
      <c r="O35" s="368"/>
      <c r="P35" s="366"/>
      <c r="Q35" s="366"/>
      <c r="R35" s="366"/>
      <c r="S35" s="367">
        <v>0</v>
      </c>
      <c r="T35" s="366"/>
      <c r="U35" s="364">
        <f t="shared" si="0"/>
        <v>0</v>
      </c>
      <c r="V35" s="364">
        <f t="shared" si="0"/>
        <v>0</v>
      </c>
      <c r="W35" s="364">
        <f>U35+C35-V35</f>
        <v>415480000</v>
      </c>
      <c r="X35" s="364"/>
    </row>
    <row r="36" spans="1:24" s="196" customFormat="1" ht="12" customHeight="1">
      <c r="A36" s="362">
        <v>311</v>
      </c>
      <c r="B36" s="363" t="s">
        <v>33</v>
      </c>
      <c r="C36" s="364"/>
      <c r="D36" s="364">
        <v>73362122303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/>
      <c r="O36" s="368"/>
      <c r="P36" s="366"/>
      <c r="Q36" s="366"/>
      <c r="R36" s="366"/>
      <c r="S36" s="367">
        <v>356229450316</v>
      </c>
      <c r="T36" s="366">
        <v>620769008830</v>
      </c>
      <c r="U36" s="364">
        <f t="shared" si="0"/>
        <v>356229450316</v>
      </c>
      <c r="V36" s="364">
        <f t="shared" si="0"/>
        <v>620769008830</v>
      </c>
      <c r="W36" s="364"/>
      <c r="X36" s="364">
        <f>D36+V36-U36</f>
        <v>337901680817</v>
      </c>
    </row>
    <row r="37" spans="1:25" s="196" customFormat="1" ht="12" customHeight="1">
      <c r="A37" s="362">
        <v>331</v>
      </c>
      <c r="B37" s="363" t="s">
        <v>34</v>
      </c>
      <c r="C37" s="364">
        <v>22884605850</v>
      </c>
      <c r="D37" s="364">
        <v>27618959888</v>
      </c>
      <c r="E37" s="366">
        <v>49103566855</v>
      </c>
      <c r="F37" s="366">
        <v>54911312235</v>
      </c>
      <c r="G37" s="366">
        <v>45103518669</v>
      </c>
      <c r="H37" s="366">
        <v>40934307583</v>
      </c>
      <c r="I37" s="366">
        <v>3997084906</v>
      </c>
      <c r="J37" s="366">
        <v>3997084906</v>
      </c>
      <c r="K37" s="366">
        <v>19921745885</v>
      </c>
      <c r="L37" s="366">
        <v>19649022680</v>
      </c>
      <c r="M37" s="366">
        <v>13316382904</v>
      </c>
      <c r="N37" s="366">
        <v>12998913881</v>
      </c>
      <c r="O37" s="368">
        <v>11910939555</v>
      </c>
      <c r="P37" s="366">
        <v>14425929370</v>
      </c>
      <c r="Q37" s="366">
        <v>16643567434</v>
      </c>
      <c r="R37" s="366">
        <v>16643567434</v>
      </c>
      <c r="S37" s="366">
        <v>690066841356</v>
      </c>
      <c r="T37" s="366">
        <v>618485812768</v>
      </c>
      <c r="U37" s="364">
        <f t="shared" si="0"/>
        <v>850063647564</v>
      </c>
      <c r="V37" s="364">
        <f t="shared" si="0"/>
        <v>782045950857</v>
      </c>
      <c r="W37" s="364">
        <v>126130166642</v>
      </c>
      <c r="X37" s="364">
        <f>Y37</f>
        <v>62846823973</v>
      </c>
      <c r="Y37" s="196">
        <f>D37-C37+V37-U37+W37</f>
        <v>62846823973</v>
      </c>
    </row>
    <row r="38" spans="1:24" s="196" customFormat="1" ht="12" customHeight="1">
      <c r="A38" s="362" t="s">
        <v>587</v>
      </c>
      <c r="B38" s="363" t="s">
        <v>65</v>
      </c>
      <c r="C38" s="364"/>
      <c r="D38" s="364">
        <v>7157396170</v>
      </c>
      <c r="E38" s="366">
        <v>20351870439</v>
      </c>
      <c r="F38" s="366">
        <v>20351870439</v>
      </c>
      <c r="G38" s="366">
        <v>3451350522</v>
      </c>
      <c r="H38" s="366">
        <v>3451350522</v>
      </c>
      <c r="I38" s="366">
        <v>6841970075</v>
      </c>
      <c r="J38" s="366">
        <v>6841970075</v>
      </c>
      <c r="K38" s="366">
        <v>2395325226</v>
      </c>
      <c r="L38" s="366">
        <v>2395325226</v>
      </c>
      <c r="M38" s="366">
        <v>2832611980</v>
      </c>
      <c r="N38" s="366">
        <v>2832611980</v>
      </c>
      <c r="O38" s="368">
        <v>4813262592</v>
      </c>
      <c r="P38" s="368">
        <v>4813262592</v>
      </c>
      <c r="Q38" s="366">
        <v>2806573443</v>
      </c>
      <c r="R38" s="368">
        <v>2806573443</v>
      </c>
      <c r="S38" s="367">
        <v>10843516300</v>
      </c>
      <c r="T38" s="366">
        <v>13416983376</v>
      </c>
      <c r="U38" s="364">
        <f t="shared" si="0"/>
        <v>54336480577</v>
      </c>
      <c r="V38" s="364">
        <f t="shared" si="0"/>
        <v>56909947653</v>
      </c>
      <c r="W38" s="364"/>
      <c r="X38" s="364">
        <f>D38+V38-U38</f>
        <v>9730863246</v>
      </c>
    </row>
    <row r="39" spans="1:24" s="196" customFormat="1" ht="12" customHeight="1">
      <c r="A39" s="362" t="s">
        <v>66</v>
      </c>
      <c r="B39" s="363" t="s">
        <v>61</v>
      </c>
      <c r="C39" s="364"/>
      <c r="D39" s="364">
        <v>2241996152</v>
      </c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8"/>
      <c r="P39" s="366"/>
      <c r="Q39" s="366"/>
      <c r="R39" s="366"/>
      <c r="S39" s="367">
        <v>21538880553</v>
      </c>
      <c r="T39" s="366">
        <v>19296884401</v>
      </c>
      <c r="U39" s="364">
        <f t="shared" si="0"/>
        <v>21538880553</v>
      </c>
      <c r="V39" s="364">
        <f t="shared" si="0"/>
        <v>19296884401</v>
      </c>
      <c r="W39" s="364"/>
      <c r="X39" s="364">
        <f>V39-U39+D39</f>
        <v>0</v>
      </c>
    </row>
    <row r="40" spans="1:24" s="196" customFormat="1" ht="12" customHeight="1">
      <c r="A40" s="362">
        <v>3333</v>
      </c>
      <c r="B40" s="363" t="s">
        <v>35</v>
      </c>
      <c r="C40" s="364"/>
      <c r="D40" s="364">
        <v>177660150</v>
      </c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8"/>
      <c r="P40" s="366"/>
      <c r="Q40" s="366"/>
      <c r="R40" s="366"/>
      <c r="S40" s="367">
        <v>6861752371</v>
      </c>
      <c r="T40" s="366">
        <v>8494774724</v>
      </c>
      <c r="U40" s="364">
        <f t="shared" si="0"/>
        <v>6861752371</v>
      </c>
      <c r="V40" s="364">
        <f t="shared" si="0"/>
        <v>8494774724</v>
      </c>
      <c r="W40" s="364"/>
      <c r="X40" s="364">
        <f>V40-U40+D40</f>
        <v>1810682503</v>
      </c>
    </row>
    <row r="41" spans="1:24" s="196" customFormat="1" ht="12" customHeight="1">
      <c r="A41" s="362">
        <v>3334</v>
      </c>
      <c r="B41" s="363" t="s">
        <v>221</v>
      </c>
      <c r="C41" s="364"/>
      <c r="D41" s="364">
        <v>28408650</v>
      </c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8"/>
      <c r="P41" s="366"/>
      <c r="Q41" s="366"/>
      <c r="R41" s="366"/>
      <c r="S41" s="367">
        <v>0</v>
      </c>
      <c r="T41" s="366">
        <v>2591665748</v>
      </c>
      <c r="U41" s="364">
        <f t="shared" si="0"/>
        <v>0</v>
      </c>
      <c r="V41" s="364">
        <f t="shared" si="0"/>
        <v>2591665748</v>
      </c>
      <c r="W41" s="364"/>
      <c r="X41" s="364">
        <f>D41+V41-U41</f>
        <v>2620074398</v>
      </c>
    </row>
    <row r="42" spans="1:24" s="196" customFormat="1" ht="12" customHeight="1">
      <c r="A42" s="362">
        <v>3335</v>
      </c>
      <c r="B42" s="363" t="s">
        <v>588</v>
      </c>
      <c r="C42" s="364">
        <v>4180665</v>
      </c>
      <c r="D42" s="364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8"/>
      <c r="P42" s="366"/>
      <c r="Q42" s="366"/>
      <c r="R42" s="366"/>
      <c r="S42" s="367">
        <v>460014830</v>
      </c>
      <c r="T42" s="366">
        <v>542195896</v>
      </c>
      <c r="U42" s="364">
        <f t="shared" si="0"/>
        <v>460014830</v>
      </c>
      <c r="V42" s="364">
        <f t="shared" si="0"/>
        <v>542195896</v>
      </c>
      <c r="W42" s="364"/>
      <c r="X42" s="364">
        <f>V42-U42-C42</f>
        <v>78000401</v>
      </c>
    </row>
    <row r="43" spans="1:24" s="196" customFormat="1" ht="12" customHeight="1">
      <c r="A43" s="362">
        <v>3337</v>
      </c>
      <c r="B43" s="363" t="s">
        <v>36</v>
      </c>
      <c r="C43" s="364">
        <v>0</v>
      </c>
      <c r="D43" s="364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8"/>
      <c r="P43" s="366"/>
      <c r="Q43" s="366"/>
      <c r="R43" s="366"/>
      <c r="S43" s="367"/>
      <c r="T43" s="366"/>
      <c r="U43" s="364">
        <f t="shared" si="0"/>
        <v>0</v>
      </c>
      <c r="V43" s="364">
        <f t="shared" si="0"/>
        <v>0</v>
      </c>
      <c r="W43" s="364">
        <f>U43+C43-V43</f>
        <v>0</v>
      </c>
      <c r="X43" s="364"/>
    </row>
    <row r="44" spans="1:24" s="196" customFormat="1" ht="12" customHeight="1">
      <c r="A44" s="362">
        <v>3338</v>
      </c>
      <c r="B44" s="363" t="s">
        <v>37</v>
      </c>
      <c r="C44" s="364">
        <v>0</v>
      </c>
      <c r="D44" s="364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8"/>
      <c r="P44" s="366"/>
      <c r="Q44" s="366"/>
      <c r="R44" s="366"/>
      <c r="S44" s="367">
        <v>10000000</v>
      </c>
      <c r="T44" s="366">
        <v>10000000</v>
      </c>
      <c r="U44" s="364">
        <f t="shared" si="0"/>
        <v>10000000</v>
      </c>
      <c r="V44" s="364">
        <f t="shared" si="0"/>
        <v>10000000</v>
      </c>
      <c r="W44" s="364">
        <f>U44+C44-V44</f>
        <v>0</v>
      </c>
      <c r="X44" s="364"/>
    </row>
    <row r="45" spans="1:24" s="196" customFormat="1" ht="12" customHeight="1">
      <c r="A45" s="362" t="s">
        <v>156</v>
      </c>
      <c r="B45" s="363" t="s">
        <v>297</v>
      </c>
      <c r="C45" s="364"/>
      <c r="D45" s="364">
        <v>105078980000</v>
      </c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8"/>
      <c r="P45" s="366"/>
      <c r="Q45" s="366"/>
      <c r="R45" s="366"/>
      <c r="S45" s="367">
        <v>0</v>
      </c>
      <c r="T45" s="366">
        <v>0</v>
      </c>
      <c r="U45" s="364">
        <f t="shared" si="0"/>
        <v>0</v>
      </c>
      <c r="V45" s="364">
        <f t="shared" si="0"/>
        <v>0</v>
      </c>
      <c r="W45" s="364"/>
      <c r="X45" s="364">
        <f aca="true" t="shared" si="2" ref="X45:X51">D45+V45-U45</f>
        <v>105078980000</v>
      </c>
    </row>
    <row r="46" spans="1:24" s="196" customFormat="1" ht="12" customHeight="1">
      <c r="A46" s="362">
        <v>3341</v>
      </c>
      <c r="B46" s="363" t="s">
        <v>38</v>
      </c>
      <c r="C46" s="364">
        <v>0</v>
      </c>
      <c r="D46" s="364">
        <v>0</v>
      </c>
      <c r="E46" s="366">
        <v>131314665</v>
      </c>
      <c r="F46" s="366">
        <v>131314665</v>
      </c>
      <c r="G46" s="366">
        <v>75132104</v>
      </c>
      <c r="H46" s="366">
        <v>75132104</v>
      </c>
      <c r="I46" s="366">
        <v>64046304</v>
      </c>
      <c r="J46" s="366">
        <v>64046304</v>
      </c>
      <c r="K46" s="366">
        <v>97557976</v>
      </c>
      <c r="L46" s="366">
        <v>97557976</v>
      </c>
      <c r="M46" s="366">
        <v>61946539</v>
      </c>
      <c r="N46" s="366">
        <v>61946539</v>
      </c>
      <c r="O46" s="366">
        <v>81704892</v>
      </c>
      <c r="P46" s="366">
        <v>81704892</v>
      </c>
      <c r="Q46" s="366">
        <v>123662505</v>
      </c>
      <c r="R46" s="366">
        <v>123662505</v>
      </c>
      <c r="S46" s="367">
        <v>578166747</v>
      </c>
      <c r="T46" s="366">
        <v>578166747</v>
      </c>
      <c r="U46" s="364">
        <f t="shared" si="0"/>
        <v>1213531732</v>
      </c>
      <c r="V46" s="364">
        <f t="shared" si="0"/>
        <v>1213531732</v>
      </c>
      <c r="W46" s="364">
        <f>U46+C46-V46</f>
        <v>0</v>
      </c>
      <c r="X46" s="364">
        <f t="shared" si="2"/>
        <v>0</v>
      </c>
    </row>
    <row r="47" spans="1:24" s="196" customFormat="1" ht="12" customHeight="1">
      <c r="A47" s="362">
        <v>3342</v>
      </c>
      <c r="B47" s="363" t="s">
        <v>39</v>
      </c>
      <c r="C47" s="364"/>
      <c r="D47" s="364">
        <v>10823998840</v>
      </c>
      <c r="E47" s="366">
        <v>616501000</v>
      </c>
      <c r="F47" s="366">
        <v>370001000</v>
      </c>
      <c r="G47" s="366">
        <v>189697838</v>
      </c>
      <c r="H47" s="366">
        <v>188468941</v>
      </c>
      <c r="I47" s="366">
        <v>250937721</v>
      </c>
      <c r="J47" s="366">
        <v>107491000</v>
      </c>
      <c r="K47" s="366">
        <v>381174044</v>
      </c>
      <c r="L47" s="366">
        <v>27667200</v>
      </c>
      <c r="M47" s="366">
        <v>382380200</v>
      </c>
      <c r="N47" s="366">
        <v>191024864</v>
      </c>
      <c r="O47" s="368">
        <v>228088930</v>
      </c>
      <c r="P47" s="366">
        <v>118088930</v>
      </c>
      <c r="Q47" s="366">
        <v>555965567</v>
      </c>
      <c r="R47" s="366">
        <v>355808567</v>
      </c>
      <c r="S47" s="367">
        <v>8697896542</v>
      </c>
      <c r="T47" s="366">
        <v>4382664009</v>
      </c>
      <c r="U47" s="364">
        <f t="shared" si="0"/>
        <v>11302641842</v>
      </c>
      <c r="V47" s="364">
        <f t="shared" si="0"/>
        <v>5741214511</v>
      </c>
      <c r="W47" s="364"/>
      <c r="X47" s="364">
        <f t="shared" si="2"/>
        <v>5262571509</v>
      </c>
    </row>
    <row r="48" spans="1:24" s="196" customFormat="1" ht="12" customHeight="1">
      <c r="A48" s="362">
        <v>335</v>
      </c>
      <c r="B48" s="363" t="s">
        <v>40</v>
      </c>
      <c r="C48" s="364"/>
      <c r="D48" s="364">
        <v>3624126830</v>
      </c>
      <c r="E48" s="366">
        <v>78600000</v>
      </c>
      <c r="F48" s="366">
        <v>89800000</v>
      </c>
      <c r="G48" s="366">
        <v>17594145</v>
      </c>
      <c r="H48" s="366"/>
      <c r="I48" s="366">
        <v>3368346</v>
      </c>
      <c r="J48" s="366">
        <v>24318346</v>
      </c>
      <c r="K48" s="366">
        <v>40000000</v>
      </c>
      <c r="L48" s="366">
        <v>40000000</v>
      </c>
      <c r="M48" s="366">
        <v>29601349</v>
      </c>
      <c r="N48" s="366">
        <v>61092394</v>
      </c>
      <c r="O48" s="368">
        <v>11394854</v>
      </c>
      <c r="P48" s="366">
        <v>19306260</v>
      </c>
      <c r="Q48" s="366"/>
      <c r="R48" s="366"/>
      <c r="S48" s="367">
        <v>2654048387</v>
      </c>
      <c r="T48" s="366">
        <v>2067749418</v>
      </c>
      <c r="U48" s="364">
        <f t="shared" si="0"/>
        <v>2834607081</v>
      </c>
      <c r="V48" s="364">
        <f t="shared" si="0"/>
        <v>2302266418</v>
      </c>
      <c r="W48" s="364"/>
      <c r="X48" s="364">
        <f t="shared" si="2"/>
        <v>3091786167</v>
      </c>
    </row>
    <row r="49" spans="1:26" s="196" customFormat="1" ht="12" customHeight="1">
      <c r="A49" s="362" t="s">
        <v>153</v>
      </c>
      <c r="B49" s="363" t="s">
        <v>157</v>
      </c>
      <c r="C49" s="364"/>
      <c r="D49" s="364">
        <v>108868261287</v>
      </c>
      <c r="E49" s="366">
        <v>412298244246</v>
      </c>
      <c r="F49" s="366">
        <v>417745870309</v>
      </c>
      <c r="G49" s="366">
        <v>65352867174</v>
      </c>
      <c r="H49" s="366">
        <v>73034342524</v>
      </c>
      <c r="I49" s="366">
        <v>49478626858</v>
      </c>
      <c r="J49" s="366">
        <v>61317782242</v>
      </c>
      <c r="K49" s="366">
        <v>48266302658</v>
      </c>
      <c r="L49" s="366">
        <v>53397905205</v>
      </c>
      <c r="M49" s="366">
        <v>42252031028</v>
      </c>
      <c r="N49" s="366">
        <v>53110557704</v>
      </c>
      <c r="O49" s="366">
        <v>100206916924</v>
      </c>
      <c r="P49" s="366">
        <v>104638584210</v>
      </c>
      <c r="Q49" s="366">
        <v>51898512790</v>
      </c>
      <c r="R49" s="366">
        <v>51690700621</v>
      </c>
      <c r="S49" s="366"/>
      <c r="T49" s="366"/>
      <c r="U49" s="364">
        <f t="shared" si="0"/>
        <v>769753501678</v>
      </c>
      <c r="V49" s="364">
        <f t="shared" si="0"/>
        <v>814935742815</v>
      </c>
      <c r="W49" s="364"/>
      <c r="X49" s="364">
        <f t="shared" si="2"/>
        <v>154050502424</v>
      </c>
      <c r="Z49" s="196">
        <f>X49</f>
        <v>154050502424</v>
      </c>
    </row>
    <row r="50" spans="1:26" s="196" customFormat="1" ht="12" customHeight="1">
      <c r="A50" s="362">
        <v>3381</v>
      </c>
      <c r="B50" s="363" t="s">
        <v>299</v>
      </c>
      <c r="C50" s="364"/>
      <c r="D50" s="364">
        <v>0</v>
      </c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>
        <v>10697040</v>
      </c>
      <c r="Q50" s="366"/>
      <c r="R50" s="366"/>
      <c r="S50" s="367"/>
      <c r="T50" s="366"/>
      <c r="U50" s="364">
        <f t="shared" si="0"/>
        <v>0</v>
      </c>
      <c r="V50" s="364">
        <f t="shared" si="0"/>
        <v>10697040</v>
      </c>
      <c r="W50" s="364"/>
      <c r="X50" s="364">
        <f t="shared" si="2"/>
        <v>10697040</v>
      </c>
      <c r="Z50" s="196">
        <f>Z49-Z12</f>
        <v>0</v>
      </c>
    </row>
    <row r="51" spans="1:24" s="196" customFormat="1" ht="12" customHeight="1">
      <c r="A51" s="362">
        <v>3382</v>
      </c>
      <c r="B51" s="363" t="s">
        <v>41</v>
      </c>
      <c r="C51" s="364"/>
      <c r="D51" s="364">
        <v>133292635</v>
      </c>
      <c r="E51" s="366"/>
      <c r="F51" s="366"/>
      <c r="G51" s="366"/>
      <c r="H51" s="366">
        <v>0</v>
      </c>
      <c r="I51" s="366"/>
      <c r="J51" s="366">
        <v>0</v>
      </c>
      <c r="K51" s="366"/>
      <c r="L51" s="366">
        <v>0</v>
      </c>
      <c r="M51" s="366"/>
      <c r="N51" s="366">
        <v>0</v>
      </c>
      <c r="O51" s="368"/>
      <c r="P51" s="368">
        <v>0</v>
      </c>
      <c r="Q51" s="368"/>
      <c r="R51" s="368"/>
      <c r="S51" s="367">
        <v>133292635</v>
      </c>
      <c r="T51" s="366">
        <v>133860210</v>
      </c>
      <c r="U51" s="364">
        <f t="shared" si="0"/>
        <v>133292635</v>
      </c>
      <c r="V51" s="364">
        <f t="shared" si="0"/>
        <v>133860210</v>
      </c>
      <c r="W51" s="364"/>
      <c r="X51" s="364">
        <f t="shared" si="2"/>
        <v>133860210</v>
      </c>
    </row>
    <row r="52" spans="1:24" s="196" customFormat="1" ht="12" customHeight="1">
      <c r="A52" s="362">
        <v>3383</v>
      </c>
      <c r="B52" s="363" t="s">
        <v>42</v>
      </c>
      <c r="C52" s="364"/>
      <c r="D52" s="364">
        <v>12625807</v>
      </c>
      <c r="E52" s="366"/>
      <c r="F52" s="366"/>
      <c r="G52" s="366"/>
      <c r="H52" s="366">
        <v>0</v>
      </c>
      <c r="I52" s="366"/>
      <c r="J52" s="366">
        <v>0</v>
      </c>
      <c r="K52" s="366"/>
      <c r="L52" s="366">
        <v>0</v>
      </c>
      <c r="M52" s="366"/>
      <c r="N52" s="366">
        <v>0</v>
      </c>
      <c r="O52" s="368"/>
      <c r="P52" s="368">
        <v>0</v>
      </c>
      <c r="Q52" s="368"/>
      <c r="R52" s="368"/>
      <c r="S52" s="367">
        <v>159174744</v>
      </c>
      <c r="T52" s="366">
        <v>231087443</v>
      </c>
      <c r="U52" s="364">
        <f t="shared" si="0"/>
        <v>159174744</v>
      </c>
      <c r="V52" s="364">
        <f t="shared" si="0"/>
        <v>231087443</v>
      </c>
      <c r="W52" s="364"/>
      <c r="X52" s="364">
        <f>V52-U52+D52</f>
        <v>84538506</v>
      </c>
    </row>
    <row r="53" spans="1:24" s="196" customFormat="1" ht="12" customHeight="1">
      <c r="A53" s="362">
        <v>3384</v>
      </c>
      <c r="B53" s="363" t="s">
        <v>43</v>
      </c>
      <c r="C53" s="364"/>
      <c r="D53" s="364">
        <v>39960</v>
      </c>
      <c r="E53" s="366"/>
      <c r="F53" s="366"/>
      <c r="G53" s="366"/>
      <c r="H53" s="366">
        <v>0</v>
      </c>
      <c r="I53" s="366"/>
      <c r="J53" s="366">
        <v>0</v>
      </c>
      <c r="K53" s="366"/>
      <c r="L53" s="366">
        <v>0</v>
      </c>
      <c r="M53" s="366"/>
      <c r="N53" s="366">
        <v>0</v>
      </c>
      <c r="O53" s="368"/>
      <c r="P53" s="368">
        <v>0</v>
      </c>
      <c r="Q53" s="368"/>
      <c r="R53" s="368"/>
      <c r="S53" s="367">
        <v>22132710</v>
      </c>
      <c r="T53" s="366">
        <v>33694434</v>
      </c>
      <c r="U53" s="364">
        <f t="shared" si="0"/>
        <v>22132710</v>
      </c>
      <c r="V53" s="364">
        <f t="shared" si="0"/>
        <v>33694434</v>
      </c>
      <c r="W53" s="364"/>
      <c r="X53" s="364">
        <f>V53-U53+D53</f>
        <v>11601684</v>
      </c>
    </row>
    <row r="54" spans="1:24" s="196" customFormat="1" ht="12" customHeight="1">
      <c r="A54" s="362" t="s">
        <v>219</v>
      </c>
      <c r="B54" s="363" t="s">
        <v>220</v>
      </c>
      <c r="C54" s="364"/>
      <c r="D54" s="364">
        <v>0</v>
      </c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8"/>
      <c r="P54" s="368"/>
      <c r="Q54" s="368"/>
      <c r="R54" s="368"/>
      <c r="S54" s="367"/>
      <c r="T54" s="366"/>
      <c r="U54" s="364">
        <f t="shared" si="0"/>
        <v>0</v>
      </c>
      <c r="V54" s="364">
        <f t="shared" si="0"/>
        <v>0</v>
      </c>
      <c r="W54" s="364"/>
      <c r="X54" s="364">
        <f>D54+V54-U54</f>
        <v>0</v>
      </c>
    </row>
    <row r="55" spans="1:25" s="196" customFormat="1" ht="12" customHeight="1">
      <c r="A55" s="362">
        <v>3388</v>
      </c>
      <c r="B55" s="363" t="s">
        <v>44</v>
      </c>
      <c r="C55" s="364">
        <v>20656832</v>
      </c>
      <c r="D55" s="364">
        <v>12514392648</v>
      </c>
      <c r="E55" s="366">
        <v>4258896505</v>
      </c>
      <c r="F55" s="366">
        <v>406760265</v>
      </c>
      <c r="G55" s="366">
        <v>22276871</v>
      </c>
      <c r="H55" s="366">
        <v>22276871</v>
      </c>
      <c r="I55" s="366">
        <v>274944782</v>
      </c>
      <c r="J55" s="366">
        <v>274944782</v>
      </c>
      <c r="K55" s="366">
        <v>299969662</v>
      </c>
      <c r="L55" s="366">
        <v>279880766</v>
      </c>
      <c r="M55" s="366">
        <v>300923660</v>
      </c>
      <c r="N55" s="366">
        <v>296728789</v>
      </c>
      <c r="O55" s="368"/>
      <c r="P55" s="366"/>
      <c r="Q55" s="366">
        <v>72368596</v>
      </c>
      <c r="R55" s="366">
        <v>72368596</v>
      </c>
      <c r="S55" s="367">
        <v>45634012770</v>
      </c>
      <c r="T55" s="366">
        <v>180707050188</v>
      </c>
      <c r="U55" s="364">
        <f t="shared" si="0"/>
        <v>50863392846</v>
      </c>
      <c r="V55" s="364">
        <f t="shared" si="0"/>
        <v>182060010257</v>
      </c>
      <c r="W55" s="364">
        <v>3625025586</v>
      </c>
      <c r="X55" s="364">
        <f>Y55</f>
        <v>147315378813</v>
      </c>
      <c r="Y55" s="196">
        <f>D55-C55+V55-U55+W55</f>
        <v>147315378813</v>
      </c>
    </row>
    <row r="56" spans="1:24" s="196" customFormat="1" ht="12" customHeight="1">
      <c r="A56" s="362">
        <v>341</v>
      </c>
      <c r="B56" s="363" t="s">
        <v>62</v>
      </c>
      <c r="C56" s="364"/>
      <c r="D56" s="364">
        <v>0</v>
      </c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8"/>
      <c r="P56" s="366"/>
      <c r="Q56" s="366"/>
      <c r="R56" s="366"/>
      <c r="S56" s="367"/>
      <c r="T56" s="366"/>
      <c r="U56" s="364">
        <f t="shared" si="0"/>
        <v>0</v>
      </c>
      <c r="V56" s="364">
        <f t="shared" si="0"/>
        <v>0</v>
      </c>
      <c r="W56" s="364"/>
      <c r="X56" s="364">
        <f aca="true" t="shared" si="3" ref="X56:X63">D56+V56-U56</f>
        <v>0</v>
      </c>
    </row>
    <row r="57" spans="1:24" s="196" customFormat="1" ht="12" customHeight="1">
      <c r="A57" s="362">
        <v>344</v>
      </c>
      <c r="B57" s="363" t="s">
        <v>60</v>
      </c>
      <c r="C57" s="364"/>
      <c r="D57" s="364">
        <v>4771237365</v>
      </c>
      <c r="E57" s="366"/>
      <c r="F57" s="366"/>
      <c r="G57" s="366"/>
      <c r="H57" s="366"/>
      <c r="I57" s="366"/>
      <c r="J57" s="366"/>
      <c r="K57" s="366"/>
      <c r="L57" s="366"/>
      <c r="M57" s="366"/>
      <c r="N57" s="366">
        <v>5000000</v>
      </c>
      <c r="O57" s="368"/>
      <c r="P57" s="366"/>
      <c r="Q57" s="366"/>
      <c r="R57" s="366"/>
      <c r="S57" s="367">
        <v>3660507275</v>
      </c>
      <c r="T57" s="370">
        <v>179442000</v>
      </c>
      <c r="U57" s="364">
        <f t="shared" si="0"/>
        <v>3660507275</v>
      </c>
      <c r="V57" s="364">
        <f t="shared" si="0"/>
        <v>184442000</v>
      </c>
      <c r="W57" s="364"/>
      <c r="X57" s="364">
        <f t="shared" si="3"/>
        <v>1295172090</v>
      </c>
    </row>
    <row r="58" spans="1:24" s="196" customFormat="1" ht="12" customHeight="1">
      <c r="A58" s="362" t="s">
        <v>579</v>
      </c>
      <c r="B58" s="363" t="s">
        <v>218</v>
      </c>
      <c r="C58" s="364"/>
      <c r="D58" s="364">
        <v>107028000</v>
      </c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8"/>
      <c r="P58" s="366"/>
      <c r="Q58" s="366"/>
      <c r="R58" s="366"/>
      <c r="S58" s="367">
        <v>44529550</v>
      </c>
      <c r="T58" s="366">
        <v>0</v>
      </c>
      <c r="U58" s="364">
        <f t="shared" si="0"/>
        <v>44529550</v>
      </c>
      <c r="V58" s="364">
        <f t="shared" si="0"/>
        <v>0</v>
      </c>
      <c r="W58" s="364"/>
      <c r="X58" s="364">
        <f t="shared" si="3"/>
        <v>62498450</v>
      </c>
    </row>
    <row r="59" spans="1:24" s="196" customFormat="1" ht="12" customHeight="1">
      <c r="A59" s="371">
        <v>411</v>
      </c>
      <c r="B59" s="363" t="s">
        <v>583</v>
      </c>
      <c r="C59" s="364"/>
      <c r="D59" s="364">
        <v>158000000000</v>
      </c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8"/>
      <c r="P59" s="366"/>
      <c r="Q59" s="366"/>
      <c r="R59" s="366"/>
      <c r="S59" s="367">
        <v>0</v>
      </c>
      <c r="T59" s="366"/>
      <c r="U59" s="364">
        <f t="shared" si="0"/>
        <v>0</v>
      </c>
      <c r="V59" s="364">
        <f t="shared" si="0"/>
        <v>0</v>
      </c>
      <c r="W59" s="364"/>
      <c r="X59" s="364">
        <f t="shared" si="3"/>
        <v>158000000000</v>
      </c>
    </row>
    <row r="60" spans="1:24" s="196" customFormat="1" ht="12" customHeight="1">
      <c r="A60" s="372">
        <v>412</v>
      </c>
      <c r="B60" s="363" t="s">
        <v>45</v>
      </c>
      <c r="C60" s="364"/>
      <c r="D60" s="364">
        <v>0</v>
      </c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8"/>
      <c r="P60" s="366"/>
      <c r="Q60" s="366"/>
      <c r="R60" s="366"/>
      <c r="S60" s="367"/>
      <c r="T60" s="366"/>
      <c r="U60" s="364">
        <f t="shared" si="0"/>
        <v>0</v>
      </c>
      <c r="V60" s="364">
        <f t="shared" si="0"/>
        <v>0</v>
      </c>
      <c r="W60" s="364"/>
      <c r="X60" s="364">
        <f t="shared" si="3"/>
        <v>0</v>
      </c>
    </row>
    <row r="61" spans="1:24" s="196" customFormat="1" ht="12" customHeight="1">
      <c r="A61" s="372">
        <v>413</v>
      </c>
      <c r="B61" s="363" t="s">
        <v>46</v>
      </c>
      <c r="C61" s="364"/>
      <c r="D61" s="365">
        <v>0</v>
      </c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8"/>
      <c r="P61" s="368"/>
      <c r="Q61" s="368"/>
      <c r="R61" s="368"/>
      <c r="S61" s="366"/>
      <c r="T61" s="366"/>
      <c r="U61" s="364">
        <f t="shared" si="0"/>
        <v>0</v>
      </c>
      <c r="V61" s="364">
        <f t="shared" si="0"/>
        <v>0</v>
      </c>
      <c r="W61" s="364"/>
      <c r="X61" s="364">
        <f t="shared" si="3"/>
        <v>0</v>
      </c>
    </row>
    <row r="62" spans="1:24" s="196" customFormat="1" ht="13.5" customHeight="1">
      <c r="A62" s="372">
        <v>414</v>
      </c>
      <c r="B62" s="363" t="s">
        <v>222</v>
      </c>
      <c r="C62" s="364"/>
      <c r="D62" s="364">
        <v>6161257352</v>
      </c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8"/>
      <c r="P62" s="366"/>
      <c r="Q62" s="366"/>
      <c r="R62" s="366"/>
      <c r="S62" s="367">
        <v>0</v>
      </c>
      <c r="T62" s="366">
        <v>10703023892</v>
      </c>
      <c r="U62" s="364">
        <f t="shared" si="0"/>
        <v>0</v>
      </c>
      <c r="V62" s="364">
        <f t="shared" si="0"/>
        <v>10703023892</v>
      </c>
      <c r="W62" s="364"/>
      <c r="X62" s="364">
        <f t="shared" si="3"/>
        <v>16864281244</v>
      </c>
    </row>
    <row r="63" spans="1:24" s="196" customFormat="1" ht="13.5" customHeight="1">
      <c r="A63" s="372">
        <v>415</v>
      </c>
      <c r="B63" s="363" t="s">
        <v>306</v>
      </c>
      <c r="C63" s="364"/>
      <c r="D63" s="364">
        <v>43233192</v>
      </c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8"/>
      <c r="P63" s="366"/>
      <c r="Q63" s="366"/>
      <c r="R63" s="366"/>
      <c r="S63" s="367">
        <v>0</v>
      </c>
      <c r="T63" s="366">
        <v>764501707</v>
      </c>
      <c r="U63" s="364">
        <f t="shared" si="0"/>
        <v>0</v>
      </c>
      <c r="V63" s="364">
        <f t="shared" si="0"/>
        <v>764501707</v>
      </c>
      <c r="W63" s="364"/>
      <c r="X63" s="364">
        <f t="shared" si="3"/>
        <v>807734899</v>
      </c>
    </row>
    <row r="64" spans="1:24" s="196" customFormat="1" ht="12" customHeight="1">
      <c r="A64" s="372">
        <v>4211</v>
      </c>
      <c r="B64" s="363" t="s">
        <v>48</v>
      </c>
      <c r="C64" s="364"/>
      <c r="D64" s="365"/>
      <c r="E64" s="366"/>
      <c r="F64" s="366">
        <v>1936525704</v>
      </c>
      <c r="G64" s="366"/>
      <c r="H64" s="366">
        <v>878725004</v>
      </c>
      <c r="I64" s="366"/>
      <c r="J64" s="366">
        <v>561075948</v>
      </c>
      <c r="K64" s="366"/>
      <c r="L64" s="366">
        <v>285556682</v>
      </c>
      <c r="M64" s="366"/>
      <c r="N64" s="366">
        <v>1404382443</v>
      </c>
      <c r="O64" s="368"/>
      <c r="P64" s="368">
        <v>458620507</v>
      </c>
      <c r="Q64" s="368"/>
      <c r="R64" s="368">
        <v>1471102745</v>
      </c>
      <c r="S64" s="367">
        <v>2782224285</v>
      </c>
      <c r="T64" s="366">
        <v>11706467701</v>
      </c>
      <c r="U64" s="364">
        <f t="shared" si="0"/>
        <v>2782224285</v>
      </c>
      <c r="V64" s="364">
        <f t="shared" si="0"/>
        <v>18702456734</v>
      </c>
      <c r="W64" s="364"/>
      <c r="X64" s="364">
        <f>V64-U64</f>
        <v>15920232449</v>
      </c>
    </row>
    <row r="65" spans="1:24" s="196" customFormat="1" ht="12" customHeight="1">
      <c r="A65" s="372">
        <v>4212</v>
      </c>
      <c r="B65" s="363" t="s">
        <v>47</v>
      </c>
      <c r="C65" s="364"/>
      <c r="D65" s="365">
        <v>30325085330</v>
      </c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8"/>
      <c r="P65" s="368"/>
      <c r="Q65" s="368"/>
      <c r="R65" s="368"/>
      <c r="S65" s="367">
        <v>26350034132</v>
      </c>
      <c r="T65" s="366">
        <v>0</v>
      </c>
      <c r="U65" s="364">
        <f t="shared" si="0"/>
        <v>26350034132</v>
      </c>
      <c r="V65" s="364">
        <f t="shared" si="0"/>
        <v>0</v>
      </c>
      <c r="W65" s="364"/>
      <c r="X65" s="364">
        <f>D65-U65</f>
        <v>3975051198</v>
      </c>
    </row>
    <row r="66" spans="1:24" s="196" customFormat="1" ht="12" customHeight="1">
      <c r="A66" s="372">
        <v>4311</v>
      </c>
      <c r="B66" s="363" t="s">
        <v>49</v>
      </c>
      <c r="C66" s="364"/>
      <c r="D66" s="364">
        <v>397274221</v>
      </c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8"/>
      <c r="P66" s="366"/>
      <c r="Q66" s="366"/>
      <c r="R66" s="366"/>
      <c r="S66" s="367">
        <v>3055968000</v>
      </c>
      <c r="T66" s="366">
        <v>2675755973</v>
      </c>
      <c r="U66" s="364">
        <f t="shared" si="0"/>
        <v>3055968000</v>
      </c>
      <c r="V66" s="364">
        <f t="shared" si="0"/>
        <v>2675755973</v>
      </c>
      <c r="W66" s="364"/>
      <c r="X66" s="364">
        <f aca="true" t="shared" si="4" ref="X66:X76">D66+V66-U66</f>
        <v>17062194</v>
      </c>
    </row>
    <row r="67" spans="1:24" s="196" customFormat="1" ht="12" customHeight="1">
      <c r="A67" s="372">
        <v>4312</v>
      </c>
      <c r="B67" s="363" t="s">
        <v>50</v>
      </c>
      <c r="C67" s="364"/>
      <c r="D67" s="364">
        <v>418305102</v>
      </c>
      <c r="E67" s="366"/>
      <c r="F67" s="373"/>
      <c r="G67" s="373"/>
      <c r="H67" s="373"/>
      <c r="I67" s="373"/>
      <c r="J67" s="366"/>
      <c r="K67" s="373"/>
      <c r="L67" s="373"/>
      <c r="M67" s="373"/>
      <c r="N67" s="366"/>
      <c r="O67" s="368"/>
      <c r="P67" s="373"/>
      <c r="Q67" s="373"/>
      <c r="R67" s="373"/>
      <c r="S67" s="367">
        <v>20000000</v>
      </c>
      <c r="T67" s="366">
        <v>1146752560</v>
      </c>
      <c r="U67" s="364">
        <f t="shared" si="0"/>
        <v>20000000</v>
      </c>
      <c r="V67" s="364">
        <f t="shared" si="0"/>
        <v>1146752560</v>
      </c>
      <c r="W67" s="364"/>
      <c r="X67" s="364">
        <f t="shared" si="4"/>
        <v>1545057662</v>
      </c>
    </row>
    <row r="68" spans="1:24" s="196" customFormat="1" ht="12" customHeight="1">
      <c r="A68" s="372">
        <v>5111</v>
      </c>
      <c r="B68" s="363" t="s">
        <v>51</v>
      </c>
      <c r="C68" s="364">
        <v>0</v>
      </c>
      <c r="D68" s="364">
        <v>0</v>
      </c>
      <c r="E68" s="366">
        <v>406779230371</v>
      </c>
      <c r="F68" s="366">
        <v>406779230371</v>
      </c>
      <c r="G68" s="366">
        <v>69002115579</v>
      </c>
      <c r="H68" s="366">
        <v>69002115579</v>
      </c>
      <c r="I68" s="366">
        <v>136797400264</v>
      </c>
      <c r="J68" s="366">
        <v>136797400264</v>
      </c>
      <c r="K68" s="366">
        <v>47708258407</v>
      </c>
      <c r="L68" s="366">
        <v>47708258407</v>
      </c>
      <c r="M68" s="366">
        <v>56591679892</v>
      </c>
      <c r="N68" s="366">
        <v>56591679892</v>
      </c>
      <c r="O68" s="368">
        <v>96189015347</v>
      </c>
      <c r="P68" s="368">
        <v>96189015347</v>
      </c>
      <c r="Q68" s="368">
        <v>56129168535</v>
      </c>
      <c r="R68" s="368">
        <v>56129168535</v>
      </c>
      <c r="S68" s="367">
        <v>244724016477</v>
      </c>
      <c r="T68" s="366">
        <v>244724016477</v>
      </c>
      <c r="U68" s="364">
        <f t="shared" si="0"/>
        <v>1113920884872</v>
      </c>
      <c r="V68" s="364">
        <f t="shared" si="0"/>
        <v>1113920884872</v>
      </c>
      <c r="W68" s="364">
        <v>0</v>
      </c>
      <c r="X68" s="364">
        <f t="shared" si="4"/>
        <v>0</v>
      </c>
    </row>
    <row r="69" spans="1:24" s="196" customFormat="1" ht="12" customHeight="1">
      <c r="A69" s="372">
        <v>5113</v>
      </c>
      <c r="B69" s="363" t="s">
        <v>52</v>
      </c>
      <c r="C69" s="364">
        <v>0</v>
      </c>
      <c r="D69" s="364">
        <v>0</v>
      </c>
      <c r="E69" s="366">
        <v>129089095</v>
      </c>
      <c r="F69" s="366">
        <v>129089095</v>
      </c>
      <c r="G69" s="366">
        <v>12447273</v>
      </c>
      <c r="H69" s="366">
        <v>12447273</v>
      </c>
      <c r="I69" s="366">
        <v>21000496</v>
      </c>
      <c r="J69" s="366">
        <v>21000496</v>
      </c>
      <c r="K69" s="366">
        <v>99122911</v>
      </c>
      <c r="L69" s="366">
        <v>99122911</v>
      </c>
      <c r="M69" s="366">
        <v>7779817</v>
      </c>
      <c r="N69" s="366">
        <v>7779817</v>
      </c>
      <c r="O69" s="368">
        <v>38118182</v>
      </c>
      <c r="P69" s="368">
        <v>38118182</v>
      </c>
      <c r="Q69" s="368"/>
      <c r="R69" s="368">
        <v>0</v>
      </c>
      <c r="S69" s="367">
        <v>1387658213</v>
      </c>
      <c r="T69" s="366">
        <v>1387658213</v>
      </c>
      <c r="U69" s="364">
        <f aca="true" t="shared" si="5" ref="U69:V82">SUM(E69+G69+I69+K69+O69+S69+Q69+M69)</f>
        <v>1695215987</v>
      </c>
      <c r="V69" s="364">
        <f t="shared" si="5"/>
        <v>1695215987</v>
      </c>
      <c r="W69" s="364">
        <v>0</v>
      </c>
      <c r="X69" s="364">
        <f t="shared" si="4"/>
        <v>0</v>
      </c>
    </row>
    <row r="70" spans="1:24" s="196" customFormat="1" ht="12" customHeight="1">
      <c r="A70" s="372">
        <v>515</v>
      </c>
      <c r="B70" s="363" t="s">
        <v>158</v>
      </c>
      <c r="C70" s="364">
        <v>0</v>
      </c>
      <c r="D70" s="364">
        <v>0</v>
      </c>
      <c r="E70" s="366">
        <v>3630499</v>
      </c>
      <c r="F70" s="366">
        <v>3630499</v>
      </c>
      <c r="G70" s="366">
        <v>44851000</v>
      </c>
      <c r="H70" s="366">
        <v>44851000</v>
      </c>
      <c r="I70" s="366">
        <v>4954173</v>
      </c>
      <c r="J70" s="366">
        <v>4954173</v>
      </c>
      <c r="K70" s="366"/>
      <c r="L70" s="366"/>
      <c r="M70" s="366">
        <v>17068953</v>
      </c>
      <c r="N70" s="366">
        <v>17068953</v>
      </c>
      <c r="O70" s="366"/>
      <c r="P70" s="368">
        <v>0</v>
      </c>
      <c r="Q70" s="368">
        <v>80849263</v>
      </c>
      <c r="R70" s="368">
        <v>80849263</v>
      </c>
      <c r="S70" s="367">
        <v>639974111</v>
      </c>
      <c r="T70" s="366">
        <v>639974111</v>
      </c>
      <c r="U70" s="364">
        <f t="shared" si="5"/>
        <v>791327999</v>
      </c>
      <c r="V70" s="364">
        <f t="shared" si="5"/>
        <v>791327999</v>
      </c>
      <c r="W70" s="364">
        <v>0</v>
      </c>
      <c r="X70" s="364">
        <f t="shared" si="4"/>
        <v>0</v>
      </c>
    </row>
    <row r="71" spans="1:24" s="196" customFormat="1" ht="12" customHeight="1">
      <c r="A71" s="372">
        <v>521</v>
      </c>
      <c r="B71" s="363" t="s">
        <v>658</v>
      </c>
      <c r="C71" s="364"/>
      <c r="D71" s="364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8"/>
      <c r="Q71" s="368"/>
      <c r="R71" s="368"/>
      <c r="S71" s="367"/>
      <c r="T71" s="366"/>
      <c r="U71" s="364"/>
      <c r="V71" s="364"/>
      <c r="W71" s="364"/>
      <c r="X71" s="364"/>
    </row>
    <row r="72" spans="1:24" s="196" customFormat="1" ht="12" customHeight="1">
      <c r="A72" s="372">
        <v>531</v>
      </c>
      <c r="B72" s="363" t="s">
        <v>53</v>
      </c>
      <c r="C72" s="364">
        <v>0</v>
      </c>
      <c r="D72" s="364">
        <v>0</v>
      </c>
      <c r="E72" s="366"/>
      <c r="F72" s="366"/>
      <c r="G72" s="366"/>
      <c r="H72" s="366">
        <v>0</v>
      </c>
      <c r="I72" s="366"/>
      <c r="J72" s="366">
        <v>0</v>
      </c>
      <c r="K72" s="366"/>
      <c r="L72" s="366"/>
      <c r="M72" s="366">
        <v>114351309</v>
      </c>
      <c r="N72" s="366">
        <v>114351309</v>
      </c>
      <c r="O72" s="368"/>
      <c r="P72" s="368"/>
      <c r="Q72" s="368"/>
      <c r="R72" s="368"/>
      <c r="S72" s="367"/>
      <c r="T72" s="366"/>
      <c r="U72" s="364">
        <f t="shared" si="5"/>
        <v>114351309</v>
      </c>
      <c r="V72" s="364">
        <f t="shared" si="5"/>
        <v>114351309</v>
      </c>
      <c r="W72" s="364">
        <v>0</v>
      </c>
      <c r="X72" s="364">
        <f t="shared" si="4"/>
        <v>0</v>
      </c>
    </row>
    <row r="73" spans="1:24" s="196" customFormat="1" ht="12" customHeight="1">
      <c r="A73" s="372">
        <v>532</v>
      </c>
      <c r="B73" s="363" t="s">
        <v>54</v>
      </c>
      <c r="C73" s="364">
        <v>0</v>
      </c>
      <c r="D73" s="364">
        <v>0</v>
      </c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8"/>
      <c r="P73" s="368">
        <v>0</v>
      </c>
      <c r="Q73" s="368"/>
      <c r="R73" s="368"/>
      <c r="S73" s="367"/>
      <c r="T73" s="366"/>
      <c r="U73" s="364">
        <f t="shared" si="5"/>
        <v>0</v>
      </c>
      <c r="V73" s="364">
        <f t="shared" si="5"/>
        <v>0</v>
      </c>
      <c r="W73" s="364">
        <v>0</v>
      </c>
      <c r="X73" s="364">
        <f t="shared" si="4"/>
        <v>0</v>
      </c>
    </row>
    <row r="74" spans="1:24" s="196" customFormat="1" ht="12" customHeight="1">
      <c r="A74" s="372">
        <v>6321</v>
      </c>
      <c r="B74" s="363" t="s">
        <v>55</v>
      </c>
      <c r="C74" s="364">
        <v>0</v>
      </c>
      <c r="D74" s="364">
        <v>0</v>
      </c>
      <c r="E74" s="366">
        <v>402415312582</v>
      </c>
      <c r="F74" s="366">
        <v>402415312582</v>
      </c>
      <c r="G74" s="366">
        <v>67423984119</v>
      </c>
      <c r="H74" s="366">
        <v>67423984119</v>
      </c>
      <c r="I74" s="366">
        <v>135313087407</v>
      </c>
      <c r="J74" s="366">
        <v>135313087407</v>
      </c>
      <c r="K74" s="366">
        <v>46513418578</v>
      </c>
      <c r="L74" s="366">
        <v>46513418578</v>
      </c>
      <c r="M74" s="366">
        <v>53783102323</v>
      </c>
      <c r="N74" s="366">
        <v>53783102323</v>
      </c>
      <c r="O74" s="366">
        <v>95033153452</v>
      </c>
      <c r="P74" s="368">
        <v>95033153452</v>
      </c>
      <c r="Q74" s="368">
        <v>53113334628</v>
      </c>
      <c r="R74" s="368">
        <v>53113334628</v>
      </c>
      <c r="S74" s="367">
        <v>229219224587</v>
      </c>
      <c r="T74" s="366">
        <f>S74</f>
        <v>229219224587</v>
      </c>
      <c r="U74" s="364">
        <f t="shared" si="5"/>
        <v>1082814617676</v>
      </c>
      <c r="V74" s="364">
        <f t="shared" si="5"/>
        <v>1082814617676</v>
      </c>
      <c r="W74" s="364">
        <v>0</v>
      </c>
      <c r="X74" s="364">
        <f t="shared" si="4"/>
        <v>0</v>
      </c>
    </row>
    <row r="75" spans="1:24" s="196" customFormat="1" ht="12" customHeight="1">
      <c r="A75" s="372">
        <v>635</v>
      </c>
      <c r="B75" s="363" t="s">
        <v>58</v>
      </c>
      <c r="C75" s="364">
        <v>0</v>
      </c>
      <c r="D75" s="364">
        <v>0</v>
      </c>
      <c r="E75" s="366">
        <v>1367650765</v>
      </c>
      <c r="F75" s="366">
        <v>1367650765</v>
      </c>
      <c r="G75" s="366">
        <v>386118670</v>
      </c>
      <c r="H75" s="366">
        <v>386118670</v>
      </c>
      <c r="I75" s="366">
        <v>384226725</v>
      </c>
      <c r="J75" s="366">
        <v>384226725</v>
      </c>
      <c r="K75" s="366">
        <v>506305630</v>
      </c>
      <c r="L75" s="366">
        <v>506305630</v>
      </c>
      <c r="M75" s="366">
        <v>873874146</v>
      </c>
      <c r="N75" s="366">
        <v>873874146</v>
      </c>
      <c r="O75" s="366">
        <v>278207530</v>
      </c>
      <c r="P75" s="368">
        <v>278207530</v>
      </c>
      <c r="Q75" s="368">
        <v>259721504</v>
      </c>
      <c r="R75" s="368">
        <v>259721504</v>
      </c>
      <c r="S75" s="367">
        <v>129954278</v>
      </c>
      <c r="T75" s="366">
        <v>129954278</v>
      </c>
      <c r="U75" s="364">
        <f t="shared" si="5"/>
        <v>4186059248</v>
      </c>
      <c r="V75" s="364">
        <f t="shared" si="5"/>
        <v>4186059248</v>
      </c>
      <c r="W75" s="364">
        <v>0</v>
      </c>
      <c r="X75" s="364">
        <f t="shared" si="4"/>
        <v>0</v>
      </c>
    </row>
    <row r="76" spans="1:24" s="196" customFormat="1" ht="12" customHeight="1">
      <c r="A76" s="372">
        <v>641</v>
      </c>
      <c r="B76" s="363" t="s">
        <v>56</v>
      </c>
      <c r="C76" s="364">
        <v>0</v>
      </c>
      <c r="D76" s="364">
        <v>0</v>
      </c>
      <c r="E76" s="366">
        <v>857960521</v>
      </c>
      <c r="F76" s="366">
        <v>857960521</v>
      </c>
      <c r="G76" s="366">
        <v>413874350</v>
      </c>
      <c r="H76" s="366">
        <v>413874350</v>
      </c>
      <c r="I76" s="366">
        <v>468255409</v>
      </c>
      <c r="J76" s="366">
        <v>468255409</v>
      </c>
      <c r="K76" s="366">
        <v>415127373</v>
      </c>
      <c r="L76" s="366">
        <v>415127373</v>
      </c>
      <c r="M76" s="366">
        <v>539688089</v>
      </c>
      <c r="N76" s="366">
        <v>539688089</v>
      </c>
      <c r="O76" s="366">
        <v>377919089</v>
      </c>
      <c r="P76" s="368">
        <v>377919089</v>
      </c>
      <c r="Q76" s="368">
        <v>1270937743</v>
      </c>
      <c r="R76" s="368">
        <v>1270937743</v>
      </c>
      <c r="S76" s="367">
        <v>4227094218</v>
      </c>
      <c r="T76" s="366">
        <v>4227094218</v>
      </c>
      <c r="U76" s="364">
        <f t="shared" si="5"/>
        <v>8570856792</v>
      </c>
      <c r="V76" s="364">
        <f t="shared" si="5"/>
        <v>8570856792</v>
      </c>
      <c r="W76" s="364">
        <v>0</v>
      </c>
      <c r="X76" s="364">
        <f t="shared" si="4"/>
        <v>0</v>
      </c>
    </row>
    <row r="77" spans="1:24" s="196" customFormat="1" ht="12" customHeight="1">
      <c r="A77" s="372">
        <v>642</v>
      </c>
      <c r="B77" s="363" t="s">
        <v>57</v>
      </c>
      <c r="C77" s="364">
        <v>0</v>
      </c>
      <c r="D77" s="364">
        <v>0</v>
      </c>
      <c r="E77" s="366">
        <v>783505883</v>
      </c>
      <c r="F77" s="366">
        <v>783505883</v>
      </c>
      <c r="G77" s="366">
        <v>102935048</v>
      </c>
      <c r="H77" s="366">
        <v>102935048</v>
      </c>
      <c r="I77" s="366">
        <v>141180870</v>
      </c>
      <c r="J77" s="366">
        <v>141180870</v>
      </c>
      <c r="K77" s="366">
        <v>86703055</v>
      </c>
      <c r="L77" s="366">
        <v>86703055</v>
      </c>
      <c r="M77" s="366">
        <v>40955327</v>
      </c>
      <c r="N77" s="366">
        <v>40955327</v>
      </c>
      <c r="O77" s="366">
        <v>85582693</v>
      </c>
      <c r="P77" s="368">
        <v>85582693</v>
      </c>
      <c r="Q77" s="368">
        <v>94923175</v>
      </c>
      <c r="R77" s="368">
        <v>94923175</v>
      </c>
      <c r="S77" s="367">
        <v>3182269103</v>
      </c>
      <c r="T77" s="366">
        <v>3182269103</v>
      </c>
      <c r="U77" s="364">
        <f t="shared" si="5"/>
        <v>4518055154</v>
      </c>
      <c r="V77" s="364">
        <f t="shared" si="5"/>
        <v>4518055154</v>
      </c>
      <c r="W77" s="364">
        <v>0</v>
      </c>
      <c r="X77" s="364">
        <v>0</v>
      </c>
    </row>
    <row r="78" spans="1:24" s="196" customFormat="1" ht="12" customHeight="1">
      <c r="A78" s="372">
        <v>711</v>
      </c>
      <c r="B78" s="363" t="s">
        <v>122</v>
      </c>
      <c r="C78" s="364">
        <v>0</v>
      </c>
      <c r="D78" s="364">
        <v>0</v>
      </c>
      <c r="E78" s="366"/>
      <c r="F78" s="366">
        <v>0</v>
      </c>
      <c r="G78" s="366">
        <v>29364946</v>
      </c>
      <c r="H78" s="366">
        <v>29364946</v>
      </c>
      <c r="I78" s="366"/>
      <c r="J78" s="366">
        <v>0</v>
      </c>
      <c r="K78" s="366"/>
      <c r="L78" s="366">
        <v>0</v>
      </c>
      <c r="M78" s="366">
        <v>2976233</v>
      </c>
      <c r="N78" s="366">
        <v>2976233</v>
      </c>
      <c r="O78" s="368"/>
      <c r="P78" s="368">
        <v>0</v>
      </c>
      <c r="Q78" s="368"/>
      <c r="R78" s="368">
        <v>0</v>
      </c>
      <c r="S78" s="367">
        <v>373381200</v>
      </c>
      <c r="T78" s="366">
        <v>373381200</v>
      </c>
      <c r="U78" s="364">
        <f t="shared" si="5"/>
        <v>405722379</v>
      </c>
      <c r="V78" s="364">
        <f t="shared" si="5"/>
        <v>405722379</v>
      </c>
      <c r="W78" s="364">
        <v>0</v>
      </c>
      <c r="X78" s="364">
        <v>0</v>
      </c>
    </row>
    <row r="79" spans="1:24" s="196" customFormat="1" ht="12" customHeight="1">
      <c r="A79" s="372">
        <v>811</v>
      </c>
      <c r="B79" s="363" t="s">
        <v>123</v>
      </c>
      <c r="C79" s="365">
        <v>0</v>
      </c>
      <c r="D79" s="365">
        <v>0</v>
      </c>
      <c r="E79" s="366"/>
      <c r="F79" s="366"/>
      <c r="G79" s="366"/>
      <c r="H79" s="366">
        <v>0</v>
      </c>
      <c r="I79" s="366"/>
      <c r="J79" s="366"/>
      <c r="K79" s="366"/>
      <c r="L79" s="366"/>
      <c r="M79" s="366"/>
      <c r="N79" s="366"/>
      <c r="O79" s="368"/>
      <c r="P79" s="368">
        <v>0</v>
      </c>
      <c r="Q79" s="368"/>
      <c r="R79" s="368"/>
      <c r="S79" s="367"/>
      <c r="T79" s="366"/>
      <c r="U79" s="364">
        <f t="shared" si="5"/>
        <v>0</v>
      </c>
      <c r="V79" s="364">
        <f t="shared" si="5"/>
        <v>0</v>
      </c>
      <c r="W79" s="364">
        <v>0</v>
      </c>
      <c r="X79" s="364">
        <v>0</v>
      </c>
    </row>
    <row r="80" spans="1:24" s="196" customFormat="1" ht="12" customHeight="1">
      <c r="A80" s="374">
        <v>8211</v>
      </c>
      <c r="B80" s="375" t="s">
        <v>484</v>
      </c>
      <c r="C80" s="492"/>
      <c r="D80" s="492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8"/>
      <c r="P80" s="378"/>
      <c r="Q80" s="378"/>
      <c r="R80" s="378"/>
      <c r="S80" s="379">
        <v>2591665748</v>
      </c>
      <c r="T80" s="377">
        <f>S80</f>
        <v>2591665748</v>
      </c>
      <c r="U80" s="364">
        <f>SUM(E80+G80+I80+K80+O80+S80+Q80+M80)</f>
        <v>2591665748</v>
      </c>
      <c r="V80" s="364">
        <f>SUM(F80+H80+J80+L80+P80+T80+R80+N80)</f>
        <v>2591665748</v>
      </c>
      <c r="W80" s="497"/>
      <c r="X80" s="497"/>
    </row>
    <row r="81" spans="1:24" s="196" customFormat="1" ht="12" customHeight="1">
      <c r="A81" s="374">
        <v>911</v>
      </c>
      <c r="B81" s="375" t="s">
        <v>59</v>
      </c>
      <c r="C81" s="376">
        <v>0</v>
      </c>
      <c r="D81" s="376">
        <v>0</v>
      </c>
      <c r="E81" s="377">
        <v>406911949965</v>
      </c>
      <c r="F81" s="377">
        <v>406911949965</v>
      </c>
      <c r="G81" s="377">
        <v>69088778798</v>
      </c>
      <c r="H81" s="377">
        <v>69088778798</v>
      </c>
      <c r="I81" s="377">
        <v>136823354933</v>
      </c>
      <c r="J81" s="377">
        <v>136823354933</v>
      </c>
      <c r="K81" s="377">
        <v>47807381318</v>
      </c>
      <c r="L81" s="377">
        <v>47807381318</v>
      </c>
      <c r="M81" s="377">
        <v>56505153586</v>
      </c>
      <c r="N81" s="377">
        <v>56505153586</v>
      </c>
      <c r="O81" s="378">
        <v>96227133529</v>
      </c>
      <c r="P81" s="378">
        <v>96227133529</v>
      </c>
      <c r="Q81" s="378">
        <v>56210017798</v>
      </c>
      <c r="R81" s="378">
        <v>56210017798</v>
      </c>
      <c r="S81" s="379">
        <v>249907254286</v>
      </c>
      <c r="T81" s="377">
        <f>S81</f>
        <v>249907254286</v>
      </c>
      <c r="U81" s="497">
        <f t="shared" si="5"/>
        <v>1119481024213</v>
      </c>
      <c r="V81" s="497">
        <f t="shared" si="5"/>
        <v>1119481024213</v>
      </c>
      <c r="W81" s="497">
        <v>0</v>
      </c>
      <c r="X81" s="497">
        <v>0</v>
      </c>
    </row>
    <row r="82" spans="1:24" s="341" customFormat="1" ht="15" customHeight="1">
      <c r="A82" s="518" t="s">
        <v>9</v>
      </c>
      <c r="B82" s="519"/>
      <c r="C82" s="380">
        <f>SUM(C7:C81)</f>
        <v>580878725897</v>
      </c>
      <c r="D82" s="380">
        <f>SUM(D7:D81)</f>
        <v>580878725897</v>
      </c>
      <c r="E82" s="380">
        <f aca="true" t="shared" si="6" ref="E82:W82">SUM(E7:E81)</f>
        <v>2578852915099</v>
      </c>
      <c r="F82" s="380">
        <f t="shared" si="6"/>
        <v>2578852915099</v>
      </c>
      <c r="G82" s="380">
        <f>SUM(G7:G81)</f>
        <v>528798967544</v>
      </c>
      <c r="H82" s="380">
        <f t="shared" si="6"/>
        <v>528798967544</v>
      </c>
      <c r="I82" s="381">
        <f t="shared" si="6"/>
        <v>778047913017</v>
      </c>
      <c r="J82" s="381">
        <f t="shared" si="6"/>
        <v>778047913017</v>
      </c>
      <c r="K82" s="382">
        <f t="shared" si="6"/>
        <v>339998618969</v>
      </c>
      <c r="L82" s="381">
        <f t="shared" si="6"/>
        <v>339998618969</v>
      </c>
      <c r="M82" s="382">
        <f t="shared" si="6"/>
        <v>402560649632</v>
      </c>
      <c r="N82" s="382">
        <f t="shared" si="6"/>
        <v>402560649632</v>
      </c>
      <c r="O82" s="383">
        <f>SUM(O7:O81)</f>
        <v>634684965970</v>
      </c>
      <c r="P82" s="380">
        <f>SUM(P7:P81)</f>
        <v>634684965970</v>
      </c>
      <c r="Q82" s="383">
        <f>SUM(Q7:Q81)</f>
        <v>418306769287</v>
      </c>
      <c r="R82" s="383">
        <f>SUM(R7:R81)</f>
        <v>418306769287</v>
      </c>
      <c r="S82" s="384">
        <f t="shared" si="6"/>
        <v>5999615326344</v>
      </c>
      <c r="T82" s="380">
        <f t="shared" si="6"/>
        <v>5999615326344</v>
      </c>
      <c r="U82" s="495">
        <f t="shared" si="5"/>
        <v>11680866125862</v>
      </c>
      <c r="V82" s="495">
        <f t="shared" si="5"/>
        <v>11680866125862</v>
      </c>
      <c r="W82" s="380">
        <f t="shared" si="6"/>
        <v>1069640219918</v>
      </c>
      <c r="X82" s="380">
        <f>SUM(X7:X81)</f>
        <v>1069640219918</v>
      </c>
    </row>
    <row r="84" ht="14.25">
      <c r="W84" s="494" t="s">
        <v>699</v>
      </c>
    </row>
    <row r="85" spans="2:24" ht="15.75">
      <c r="B85" s="493"/>
      <c r="O85" s="189"/>
      <c r="S85" s="493" t="s">
        <v>298</v>
      </c>
      <c r="U85" s="493" t="s">
        <v>700</v>
      </c>
      <c r="W85" s="517" t="s">
        <v>301</v>
      </c>
      <c r="X85" s="517"/>
    </row>
  </sheetData>
  <mergeCells count="16">
    <mergeCell ref="I5:J5"/>
    <mergeCell ref="C5:D5"/>
    <mergeCell ref="A3:J3"/>
    <mergeCell ref="E5:F5"/>
    <mergeCell ref="A5:A6"/>
    <mergeCell ref="B5:B6"/>
    <mergeCell ref="W85:X85"/>
    <mergeCell ref="A82:B82"/>
    <mergeCell ref="W5:X5"/>
    <mergeCell ref="Q5:R5"/>
    <mergeCell ref="G5:H5"/>
    <mergeCell ref="K5:L5"/>
    <mergeCell ref="M5:N5"/>
    <mergeCell ref="O5:P5"/>
    <mergeCell ref="S5:T5"/>
    <mergeCell ref="U5:V5"/>
  </mergeCells>
  <printOptions/>
  <pageMargins left="0.54" right="0.25" top="0.21" bottom="0.32" header="0.2" footer="0.26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workbookViewId="0" topLeftCell="A97">
      <selection activeCell="G114" sqref="G114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9.140625" style="0" hidden="1" customWidth="1"/>
    <col min="4" max="4" width="24.140625" style="0" customWidth="1"/>
    <col min="5" max="5" width="6.140625" style="0" customWidth="1"/>
    <col min="6" max="6" width="7.140625" style="0" customWidth="1"/>
    <col min="7" max="7" width="17.57421875" style="0" customWidth="1"/>
    <col min="8" max="8" width="18.28125" style="0" customWidth="1"/>
    <col min="9" max="9" width="3.57421875" style="0" customWidth="1"/>
    <col min="10" max="10" width="22.00390625" style="0" hidden="1" customWidth="1"/>
    <col min="11" max="11" width="22.00390625" style="0" customWidth="1"/>
    <col min="12" max="12" width="19.8515625" style="0" bestFit="1" customWidth="1"/>
    <col min="13" max="13" width="15.00390625" style="0" bestFit="1" customWidth="1"/>
    <col min="14" max="15" width="16.00390625" style="47" bestFit="1" customWidth="1"/>
    <col min="16" max="16" width="15.28125" style="47" customWidth="1"/>
    <col min="17" max="17" width="15.421875" style="47" customWidth="1"/>
    <col min="19" max="19" width="15.00390625" style="0" bestFit="1" customWidth="1"/>
  </cols>
  <sheetData>
    <row r="1" spans="1:17" s="1" customFormat="1" ht="17.25">
      <c r="A1" s="2" t="s">
        <v>300</v>
      </c>
      <c r="G1" s="66" t="s">
        <v>659</v>
      </c>
      <c r="N1" s="108"/>
      <c r="O1" s="108"/>
      <c r="P1" s="108"/>
      <c r="Q1" s="108"/>
    </row>
    <row r="2" spans="1:17" s="1" customFormat="1" ht="15.75">
      <c r="A2" s="2"/>
      <c r="E2" s="502" t="s">
        <v>455</v>
      </c>
      <c r="F2" s="502"/>
      <c r="G2" s="502"/>
      <c r="H2" s="502"/>
      <c r="I2" s="502"/>
      <c r="N2" s="108"/>
      <c r="O2" s="108"/>
      <c r="P2" s="108"/>
      <c r="Q2" s="108"/>
    </row>
    <row r="3" spans="5:17" s="1" customFormat="1" ht="14.25">
      <c r="E3" s="502" t="s">
        <v>456</v>
      </c>
      <c r="F3" s="502"/>
      <c r="G3" s="502"/>
      <c r="H3" s="502"/>
      <c r="I3" s="502"/>
      <c r="N3" s="108"/>
      <c r="O3" s="108"/>
      <c r="P3" s="108"/>
      <c r="Q3" s="108"/>
    </row>
    <row r="4" spans="1:12" ht="42" customHeight="1">
      <c r="A4" s="542" t="s">
        <v>67</v>
      </c>
      <c r="B4" s="542"/>
      <c r="C4" s="542"/>
      <c r="D4" s="542"/>
      <c r="E4" s="542"/>
      <c r="F4" s="542"/>
      <c r="G4" s="542"/>
      <c r="H4" s="542"/>
      <c r="I4" s="29"/>
      <c r="J4" s="29"/>
      <c r="K4" s="29"/>
      <c r="L4" s="29"/>
    </row>
    <row r="5" spans="1:13" ht="19.5" customHeight="1">
      <c r="A5" s="504" t="s">
        <v>677</v>
      </c>
      <c r="B5" s="504"/>
      <c r="C5" s="504"/>
      <c r="D5" s="504"/>
      <c r="E5" s="504"/>
      <c r="F5" s="504"/>
      <c r="G5" s="504"/>
      <c r="H5" s="504"/>
      <c r="I5" s="89"/>
      <c r="J5" s="89"/>
      <c r="K5" s="89"/>
      <c r="L5" s="89"/>
      <c r="M5" s="1"/>
    </row>
    <row r="6" spans="1:13" ht="15.75" customHeight="1">
      <c r="A6" s="89"/>
      <c r="B6" s="89"/>
      <c r="C6" s="89"/>
      <c r="D6" s="89"/>
      <c r="E6" s="89"/>
      <c r="F6" s="89"/>
      <c r="G6" s="89"/>
      <c r="H6" s="239" t="s">
        <v>289</v>
      </c>
      <c r="I6" s="89"/>
      <c r="J6" s="89"/>
      <c r="K6" s="89"/>
      <c r="L6" s="89"/>
      <c r="M6" s="1"/>
    </row>
    <row r="7" spans="1:13" ht="3.75" customHeight="1" thickBo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2" ht="17.25">
      <c r="A8" s="512" t="s">
        <v>68</v>
      </c>
      <c r="B8" s="513"/>
      <c r="C8" s="513"/>
      <c r="D8" s="514"/>
      <c r="E8" s="54" t="s">
        <v>69</v>
      </c>
      <c r="F8" s="54" t="s">
        <v>286</v>
      </c>
      <c r="G8" s="51" t="s">
        <v>97</v>
      </c>
      <c r="H8" s="55" t="s">
        <v>276</v>
      </c>
      <c r="I8" s="90"/>
      <c r="J8" s="90"/>
      <c r="K8" s="90"/>
      <c r="L8" s="90"/>
    </row>
    <row r="9" spans="1:17" ht="17.25">
      <c r="A9" s="543"/>
      <c r="B9" s="544"/>
      <c r="C9" s="544"/>
      <c r="D9" s="545"/>
      <c r="E9" s="6" t="s">
        <v>72</v>
      </c>
      <c r="F9" s="6" t="s">
        <v>287</v>
      </c>
      <c r="G9" s="7" t="s">
        <v>74</v>
      </c>
      <c r="H9" s="56" t="s">
        <v>73</v>
      </c>
      <c r="I9" s="90"/>
      <c r="J9" s="90"/>
      <c r="K9" s="90"/>
      <c r="L9" s="90"/>
      <c r="N9" s="503"/>
      <c r="O9" s="503"/>
      <c r="P9" s="503"/>
      <c r="Q9" s="503"/>
    </row>
    <row r="10" spans="1:17" ht="14.25">
      <c r="A10" s="509">
        <v>1</v>
      </c>
      <c r="B10" s="510"/>
      <c r="C10" s="510"/>
      <c r="D10" s="511"/>
      <c r="E10" s="8">
        <v>2</v>
      </c>
      <c r="F10" s="8"/>
      <c r="G10" s="8">
        <v>3</v>
      </c>
      <c r="H10" s="57">
        <v>4</v>
      </c>
      <c r="I10" s="39"/>
      <c r="J10" s="39"/>
      <c r="K10" s="39"/>
      <c r="L10" s="39"/>
      <c r="N10" s="48"/>
      <c r="O10" s="48"/>
      <c r="P10" s="48"/>
      <c r="Q10" s="48"/>
    </row>
    <row r="11" spans="1:17" s="74" customFormat="1" ht="21.75" customHeight="1">
      <c r="A11" s="75" t="s">
        <v>129</v>
      </c>
      <c r="B11" s="40" t="s">
        <v>223</v>
      </c>
      <c r="C11" s="77"/>
      <c r="D11" s="78"/>
      <c r="E11" s="79">
        <v>100</v>
      </c>
      <c r="F11" s="329"/>
      <c r="G11" s="91">
        <f>G12+G15+G18+G25+G28</f>
        <v>716177914447</v>
      </c>
      <c r="H11" s="185">
        <f>H12+H15+H18+H25+H28</f>
        <v>281471966635</v>
      </c>
      <c r="I11" s="91"/>
      <c r="J11" s="91"/>
      <c r="K11" s="91"/>
      <c r="L11" s="91"/>
      <c r="N11" s="80"/>
      <c r="O11" s="80"/>
      <c r="P11" s="80"/>
      <c r="Q11" s="80"/>
    </row>
    <row r="12" spans="1:12" ht="16.5">
      <c r="A12" s="67" t="s">
        <v>75</v>
      </c>
      <c r="B12" s="27" t="s">
        <v>224</v>
      </c>
      <c r="C12" s="27"/>
      <c r="D12" s="105"/>
      <c r="E12" s="9">
        <v>110</v>
      </c>
      <c r="F12" s="230"/>
      <c r="G12" s="182">
        <f>SUM(G13:G14)</f>
        <v>98165936131</v>
      </c>
      <c r="H12" s="68">
        <f>SUM(H13:H14)</f>
        <v>11481711561</v>
      </c>
      <c r="I12" s="92"/>
      <c r="J12" s="91"/>
      <c r="K12" s="92"/>
      <c r="L12" s="92"/>
    </row>
    <row r="13" spans="1:12" ht="15.75">
      <c r="A13" s="186">
        <v>1</v>
      </c>
      <c r="B13" s="16" t="s">
        <v>225</v>
      </c>
      <c r="C13" s="12"/>
      <c r="D13" s="13"/>
      <c r="E13" s="17">
        <v>111</v>
      </c>
      <c r="F13" s="231" t="s">
        <v>458</v>
      </c>
      <c r="G13" s="183">
        <f>BCDTK!W7+BCDTK!W8+BCDTK!W9</f>
        <v>98165936131</v>
      </c>
      <c r="H13" s="69">
        <f>BCDTK!C7+BCDTK!C8+BCDTK!C9</f>
        <v>11481711561</v>
      </c>
      <c r="I13" s="93"/>
      <c r="J13" s="91"/>
      <c r="K13" s="93"/>
      <c r="L13" s="93"/>
    </row>
    <row r="14" spans="1:12" ht="15.75">
      <c r="A14" s="186">
        <v>2</v>
      </c>
      <c r="B14" s="16" t="s">
        <v>226</v>
      </c>
      <c r="C14" s="12"/>
      <c r="D14" s="13"/>
      <c r="E14" s="17">
        <v>112</v>
      </c>
      <c r="F14" s="231"/>
      <c r="G14" s="183"/>
      <c r="H14" s="69"/>
      <c r="I14" s="93"/>
      <c r="J14" s="91"/>
      <c r="K14" s="93"/>
      <c r="L14" s="93"/>
    </row>
    <row r="15" spans="1:12" ht="16.5">
      <c r="A15" s="67" t="s">
        <v>76</v>
      </c>
      <c r="B15" s="15" t="s">
        <v>77</v>
      </c>
      <c r="C15" s="12"/>
      <c r="D15" s="13"/>
      <c r="E15" s="9">
        <v>120</v>
      </c>
      <c r="F15" s="231" t="s">
        <v>459</v>
      </c>
      <c r="G15" s="184">
        <f>SUM(G16:G17)</f>
        <v>0</v>
      </c>
      <c r="H15" s="71">
        <f>SUM(H16:H17)</f>
        <v>0</v>
      </c>
      <c r="I15" s="12"/>
      <c r="J15" s="91"/>
      <c r="K15" s="12"/>
      <c r="L15" s="12"/>
    </row>
    <row r="16" spans="1:12" ht="15.75">
      <c r="A16" s="76">
        <v>1</v>
      </c>
      <c r="B16" s="16" t="s">
        <v>227</v>
      </c>
      <c r="C16" s="12"/>
      <c r="D16" s="13"/>
      <c r="E16" s="17">
        <v>121</v>
      </c>
      <c r="F16" s="231"/>
      <c r="G16" s="183"/>
      <c r="H16" s="70"/>
      <c r="I16" s="12"/>
      <c r="J16" s="91"/>
      <c r="K16" s="12"/>
      <c r="L16" s="12"/>
    </row>
    <row r="17" spans="1:12" ht="15.75">
      <c r="A17" s="76">
        <v>2</v>
      </c>
      <c r="B17" s="16" t="s">
        <v>228</v>
      </c>
      <c r="C17" s="12"/>
      <c r="D17" s="13"/>
      <c r="E17" s="17">
        <v>129</v>
      </c>
      <c r="F17" s="231"/>
      <c r="G17" s="183"/>
      <c r="H17" s="70"/>
      <c r="I17" s="12"/>
      <c r="J17" s="91"/>
      <c r="K17" s="12"/>
      <c r="L17" s="12"/>
    </row>
    <row r="18" spans="1:12" ht="16.5">
      <c r="A18" s="67" t="s">
        <v>78</v>
      </c>
      <c r="B18" s="15" t="s">
        <v>79</v>
      </c>
      <c r="C18" s="12"/>
      <c r="D18" s="13"/>
      <c r="E18" s="9">
        <v>130</v>
      </c>
      <c r="F18" s="230"/>
      <c r="G18" s="182">
        <f>SUM(G19:G24)</f>
        <v>253545334892</v>
      </c>
      <c r="H18" s="68">
        <f>SUM(H19:H24)</f>
        <v>113176431384</v>
      </c>
      <c r="I18" s="92"/>
      <c r="J18" s="91"/>
      <c r="K18" s="92"/>
      <c r="L18" s="92"/>
    </row>
    <row r="19" spans="1:12" ht="15.75">
      <c r="A19" s="76">
        <v>1</v>
      </c>
      <c r="B19" s="16" t="s">
        <v>80</v>
      </c>
      <c r="C19" s="12"/>
      <c r="D19" s="13"/>
      <c r="E19" s="17">
        <v>131</v>
      </c>
      <c r="F19" s="17"/>
      <c r="G19" s="19">
        <f>BCDTK!W10</f>
        <v>123493782319</v>
      </c>
      <c r="H19" s="69">
        <f>BCDTK!C10</f>
        <v>90123657592</v>
      </c>
      <c r="I19" s="93"/>
      <c r="J19" s="91"/>
      <c r="K19" s="93"/>
      <c r="L19" s="93"/>
    </row>
    <row r="20" spans="1:12" ht="15.75">
      <c r="A20" s="76">
        <v>2</v>
      </c>
      <c r="B20" s="16" t="s">
        <v>81</v>
      </c>
      <c r="C20" s="12"/>
      <c r="D20" s="13"/>
      <c r="E20" s="17">
        <v>132</v>
      </c>
      <c r="F20" s="17"/>
      <c r="G20" s="14">
        <f>BCDTK!W37</f>
        <v>126130166642</v>
      </c>
      <c r="H20" s="69">
        <f>BCDTK!C37</f>
        <v>22884605850</v>
      </c>
      <c r="I20" s="93"/>
      <c r="J20" s="91"/>
      <c r="K20" s="93"/>
      <c r="L20" s="93"/>
    </row>
    <row r="21" spans="1:12" ht="15.75">
      <c r="A21" s="76">
        <v>3</v>
      </c>
      <c r="B21" s="16" t="s">
        <v>17</v>
      </c>
      <c r="C21" s="12"/>
      <c r="D21" s="13"/>
      <c r="E21" s="17">
        <v>133</v>
      </c>
      <c r="F21" s="17"/>
      <c r="G21" s="14"/>
      <c r="H21" s="131"/>
      <c r="I21" s="12"/>
      <c r="J21" s="91"/>
      <c r="K21" s="12"/>
      <c r="L21" s="12"/>
    </row>
    <row r="22" spans="1:12" ht="15.75">
      <c r="A22" s="76">
        <v>4</v>
      </c>
      <c r="B22" s="16" t="s">
        <v>151</v>
      </c>
      <c r="C22" s="12"/>
      <c r="D22" s="13"/>
      <c r="E22" s="17">
        <v>134</v>
      </c>
      <c r="F22" s="17"/>
      <c r="G22" s="14">
        <v>0</v>
      </c>
      <c r="H22" s="131">
        <v>0</v>
      </c>
      <c r="I22" s="12"/>
      <c r="J22" s="91"/>
      <c r="K22" s="12"/>
      <c r="L22" s="12"/>
    </row>
    <row r="23" spans="1:13" ht="15.75">
      <c r="A23" s="76">
        <v>5</v>
      </c>
      <c r="B23" s="16" t="s">
        <v>83</v>
      </c>
      <c r="C23" s="12"/>
      <c r="D23" s="13"/>
      <c r="E23" s="17">
        <v>138</v>
      </c>
      <c r="F23" s="17" t="s">
        <v>460</v>
      </c>
      <c r="G23" s="14">
        <f>BCDTK!W14+BCDTK!W13+BCDTK!W55</f>
        <v>5972253731</v>
      </c>
      <c r="H23" s="69">
        <f>BCDTK!C14+BCDTK!C13+BCDTK!C55</f>
        <v>2219035742</v>
      </c>
      <c r="I23" s="93"/>
      <c r="J23" s="91"/>
      <c r="K23" s="93"/>
      <c r="L23" s="93"/>
      <c r="M23" s="20"/>
    </row>
    <row r="24" spans="1:13" ht="15.75">
      <c r="A24" s="76">
        <v>6</v>
      </c>
      <c r="B24" s="16" t="s">
        <v>84</v>
      </c>
      <c r="C24" s="12"/>
      <c r="D24" s="13"/>
      <c r="E24" s="17">
        <v>139</v>
      </c>
      <c r="F24" s="17"/>
      <c r="G24" s="14">
        <f>-BCDTK!X15</f>
        <v>-2050867800</v>
      </c>
      <c r="H24" s="69">
        <f>-BCDTK!D15</f>
        <v>-2050867800</v>
      </c>
      <c r="I24" s="93"/>
      <c r="J24" s="91"/>
      <c r="K24" s="93"/>
      <c r="L24" s="93"/>
      <c r="M24" s="28"/>
    </row>
    <row r="25" spans="1:12" ht="16.5">
      <c r="A25" s="67" t="s">
        <v>85</v>
      </c>
      <c r="B25" s="15" t="s">
        <v>86</v>
      </c>
      <c r="C25" s="12"/>
      <c r="D25" s="13"/>
      <c r="E25" s="9">
        <v>140</v>
      </c>
      <c r="F25" s="9"/>
      <c r="G25" s="10">
        <f>SUM(G26:G27)</f>
        <v>353058842819</v>
      </c>
      <c r="H25" s="68">
        <f>SUM(H26:H27)</f>
        <v>151123236001</v>
      </c>
      <c r="I25" s="92"/>
      <c r="J25" s="91"/>
      <c r="K25" s="92"/>
      <c r="L25" s="92"/>
    </row>
    <row r="26" spans="1:12" ht="15.75">
      <c r="A26" s="76">
        <v>1</v>
      </c>
      <c r="B26" s="16" t="s">
        <v>86</v>
      </c>
      <c r="C26" s="12"/>
      <c r="D26" s="13"/>
      <c r="E26" s="17">
        <v>141</v>
      </c>
      <c r="F26" s="17" t="s">
        <v>461</v>
      </c>
      <c r="G26" s="14">
        <f>BCDTK!W19+BCDTK!W20+BCDTK!W22+BCDTK!W21+BCDTK!W24+BCDTK!W25+BCDTK!W26</f>
        <v>353058842819</v>
      </c>
      <c r="H26" s="69">
        <f>BCDTK!C19+BCDTK!C20+BCDTK!C21+BCDTK!C22+BCDTK!C24+BCDTK!C25+BCDTK!C26</f>
        <v>151123236001</v>
      </c>
      <c r="I26" s="12"/>
      <c r="J26" s="91"/>
      <c r="K26" s="12"/>
      <c r="L26" s="12"/>
    </row>
    <row r="27" spans="1:13" ht="15.75">
      <c r="A27" s="76">
        <v>2</v>
      </c>
      <c r="B27" s="16" t="s">
        <v>87</v>
      </c>
      <c r="C27" s="12"/>
      <c r="D27" s="13"/>
      <c r="E27" s="17">
        <v>149</v>
      </c>
      <c r="F27" s="17"/>
      <c r="G27" s="14">
        <f>-BCDTK!X27</f>
        <v>0</v>
      </c>
      <c r="H27" s="69">
        <f>-BCDTK!D27</f>
        <v>0</v>
      </c>
      <c r="I27" s="93"/>
      <c r="J27" s="91"/>
      <c r="K27" s="93"/>
      <c r="L27" s="93"/>
      <c r="M27" s="28"/>
    </row>
    <row r="28" spans="1:12" ht="16.5">
      <c r="A28" s="67" t="s">
        <v>88</v>
      </c>
      <c r="B28" s="15" t="s">
        <v>229</v>
      </c>
      <c r="C28" s="12"/>
      <c r="D28" s="13"/>
      <c r="E28" s="9">
        <v>150</v>
      </c>
      <c r="F28" s="9"/>
      <c r="G28" s="10">
        <f>SUM(G29:G32)</f>
        <v>11407800605</v>
      </c>
      <c r="H28" s="68">
        <f>SUM(H29:H32)</f>
        <v>5690587689</v>
      </c>
      <c r="I28" s="92"/>
      <c r="J28" s="91"/>
      <c r="K28" s="92"/>
      <c r="L28" s="92"/>
    </row>
    <row r="29" spans="1:12" ht="15.75">
      <c r="A29" s="76">
        <v>1</v>
      </c>
      <c r="B29" s="16" t="s">
        <v>230</v>
      </c>
      <c r="C29" s="12"/>
      <c r="D29" s="13"/>
      <c r="E29" s="17">
        <v>151</v>
      </c>
      <c r="F29" s="17"/>
      <c r="G29" s="14">
        <f>BCDTK!W17</f>
        <v>227099789</v>
      </c>
      <c r="H29" s="69">
        <f>BCDTK!C17</f>
        <v>123419345</v>
      </c>
      <c r="I29" s="93"/>
      <c r="J29" s="91"/>
      <c r="K29" s="93"/>
      <c r="L29" s="93"/>
    </row>
    <row r="30" spans="1:12" ht="15.75">
      <c r="A30" s="76">
        <v>2</v>
      </c>
      <c r="B30" s="16" t="s">
        <v>445</v>
      </c>
      <c r="C30" s="12"/>
      <c r="D30" s="13"/>
      <c r="E30" s="17">
        <v>152</v>
      </c>
      <c r="F30" s="17"/>
      <c r="G30" s="14">
        <f>BCDTK!W11</f>
        <v>0</v>
      </c>
      <c r="H30" s="69">
        <f>BCDTK!C11</f>
        <v>2298401954</v>
      </c>
      <c r="I30" s="12"/>
      <c r="J30" s="91">
        <f>G30-H30</f>
        <v>-2298401954</v>
      </c>
      <c r="K30" s="12"/>
      <c r="L30" s="12"/>
    </row>
    <row r="31" spans="1:12" ht="15.75">
      <c r="A31" s="76">
        <v>3</v>
      </c>
      <c r="B31" s="16" t="s">
        <v>446</v>
      </c>
      <c r="C31" s="12"/>
      <c r="D31" s="13"/>
      <c r="E31" s="17"/>
      <c r="F31" s="17" t="s">
        <v>462</v>
      </c>
      <c r="G31" s="14">
        <f>BCDTK!W42+BCDTK!W39</f>
        <v>0</v>
      </c>
      <c r="H31" s="69">
        <f>BCDTK!C42+56405802</f>
        <v>60586467</v>
      </c>
      <c r="I31" s="12"/>
      <c r="J31" s="91">
        <f>G31-H31</f>
        <v>-60586467</v>
      </c>
      <c r="K31" s="12"/>
      <c r="L31" s="12"/>
    </row>
    <row r="32" spans="1:12" ht="15.75">
      <c r="A32" s="76">
        <v>4</v>
      </c>
      <c r="B32" s="16" t="s">
        <v>229</v>
      </c>
      <c r="C32" s="12"/>
      <c r="D32" s="13"/>
      <c r="E32" s="17">
        <v>158</v>
      </c>
      <c r="F32" s="17"/>
      <c r="G32" s="14">
        <f>BCDTK!W16+BCDTK!W18</f>
        <v>11180700816</v>
      </c>
      <c r="H32" s="69">
        <f>BCDTK!C16+BCDTK!C18</f>
        <v>3208179923</v>
      </c>
      <c r="I32" s="12"/>
      <c r="J32" s="91"/>
      <c r="K32" s="12"/>
      <c r="L32" s="12"/>
    </row>
    <row r="33" spans="1:12" ht="15.75" customHeight="1" hidden="1">
      <c r="A33" s="187"/>
      <c r="B33" s="12"/>
      <c r="C33" s="12"/>
      <c r="D33" s="13"/>
      <c r="E33" s="45"/>
      <c r="F33" s="45"/>
      <c r="G33" s="45"/>
      <c r="H33" s="70"/>
      <c r="I33" s="12"/>
      <c r="J33" s="91"/>
      <c r="K33" s="12"/>
      <c r="L33" s="12"/>
    </row>
    <row r="34" spans="1:17" s="74" customFormat="1" ht="16.5">
      <c r="A34" s="88" t="s">
        <v>130</v>
      </c>
      <c r="B34" s="15" t="s">
        <v>231</v>
      </c>
      <c r="C34" s="82"/>
      <c r="D34" s="83"/>
      <c r="E34" s="79">
        <v>200</v>
      </c>
      <c r="F34" s="79"/>
      <c r="G34" s="220">
        <f>G35+G41+G52+G55+G60</f>
        <v>189672677279</v>
      </c>
      <c r="H34" s="84">
        <f>H35+H41+H52+H55+H60</f>
        <v>181262218321</v>
      </c>
      <c r="I34" s="94"/>
      <c r="J34" s="91"/>
      <c r="K34" s="94"/>
      <c r="L34" s="94"/>
      <c r="N34" s="80"/>
      <c r="O34" s="80"/>
      <c r="P34" s="80"/>
      <c r="Q34" s="80"/>
    </row>
    <row r="35" spans="1:17" s="74" customFormat="1" ht="16.5">
      <c r="A35" s="88" t="s">
        <v>75</v>
      </c>
      <c r="B35" s="15" t="s">
        <v>232</v>
      </c>
      <c r="C35" s="82"/>
      <c r="D35" s="83"/>
      <c r="E35" s="79">
        <v>210</v>
      </c>
      <c r="F35" s="79"/>
      <c r="G35" s="221">
        <f>SUM(G36:G40)</f>
        <v>415480000</v>
      </c>
      <c r="H35" s="73">
        <f>SUM(H36:H40)</f>
        <v>415480000</v>
      </c>
      <c r="I35" s="94"/>
      <c r="J35" s="91"/>
      <c r="K35" s="94"/>
      <c r="L35" s="94"/>
      <c r="N35" s="80"/>
      <c r="O35" s="80"/>
      <c r="P35" s="80"/>
      <c r="Q35" s="80"/>
    </row>
    <row r="36" spans="1:17" s="74" customFormat="1" ht="15.75">
      <c r="A36" s="76">
        <v>1</v>
      </c>
      <c r="B36" s="16" t="s">
        <v>233</v>
      </c>
      <c r="C36" s="200"/>
      <c r="D36" s="201"/>
      <c r="E36" s="17">
        <v>211</v>
      </c>
      <c r="F36" s="17"/>
      <c r="G36" s="222"/>
      <c r="H36" s="203">
        <v>0</v>
      </c>
      <c r="I36" s="94"/>
      <c r="J36" s="91"/>
      <c r="K36" s="94"/>
      <c r="L36" s="94"/>
      <c r="N36" s="80"/>
      <c r="O36" s="80"/>
      <c r="P36" s="80"/>
      <c r="Q36" s="80"/>
    </row>
    <row r="37" spans="1:17" s="74" customFormat="1" ht="15.75">
      <c r="A37" s="76">
        <v>2</v>
      </c>
      <c r="B37" s="16" t="s">
        <v>444</v>
      </c>
      <c r="C37" s="200"/>
      <c r="D37" s="201"/>
      <c r="E37" s="17"/>
      <c r="F37" s="231"/>
      <c r="G37" s="202"/>
      <c r="H37" s="203"/>
      <c r="I37" s="94"/>
      <c r="J37" s="91"/>
      <c r="K37" s="94"/>
      <c r="L37" s="94"/>
      <c r="N37" s="80"/>
      <c r="O37" s="80"/>
      <c r="P37" s="80"/>
      <c r="Q37" s="80"/>
    </row>
    <row r="38" spans="1:17" s="74" customFormat="1" ht="15.75">
      <c r="A38" s="76">
        <v>3</v>
      </c>
      <c r="B38" s="16" t="s">
        <v>466</v>
      </c>
      <c r="C38" s="200"/>
      <c r="D38" s="201"/>
      <c r="E38" s="17">
        <v>212</v>
      </c>
      <c r="F38" s="231" t="s">
        <v>463</v>
      </c>
      <c r="G38" s="202"/>
      <c r="H38" s="203">
        <v>0</v>
      </c>
      <c r="I38" s="94"/>
      <c r="J38" s="91"/>
      <c r="K38" s="94"/>
      <c r="L38" s="94"/>
      <c r="N38" s="80"/>
      <c r="O38" s="80"/>
      <c r="P38" s="80"/>
      <c r="Q38" s="80"/>
    </row>
    <row r="39" spans="1:17" s="74" customFormat="1" ht="15.75">
      <c r="A39" s="76">
        <v>4</v>
      </c>
      <c r="B39" s="16" t="s">
        <v>234</v>
      </c>
      <c r="C39" s="200"/>
      <c r="D39" s="201"/>
      <c r="E39" s="17">
        <v>213</v>
      </c>
      <c r="F39" s="231" t="s">
        <v>464</v>
      </c>
      <c r="G39" s="202">
        <f>BCDTK!W35</f>
        <v>415480000</v>
      </c>
      <c r="H39" s="203">
        <f>BCDTK!C35</f>
        <v>415480000</v>
      </c>
      <c r="I39" s="94"/>
      <c r="J39" s="91"/>
      <c r="K39" s="94"/>
      <c r="L39" s="94"/>
      <c r="N39" s="80"/>
      <c r="O39" s="80"/>
      <c r="P39" s="80"/>
      <c r="Q39" s="80"/>
    </row>
    <row r="40" spans="1:17" s="74" customFormat="1" ht="15.75">
      <c r="A40" s="76">
        <v>5</v>
      </c>
      <c r="B40" s="16" t="s">
        <v>235</v>
      </c>
      <c r="C40" s="200"/>
      <c r="D40" s="201"/>
      <c r="E40" s="17">
        <v>219</v>
      </c>
      <c r="F40" s="231"/>
      <c r="G40" s="202"/>
      <c r="H40" s="203"/>
      <c r="I40" s="94"/>
      <c r="J40" s="330">
        <f>SUM(J19:J39)</f>
        <v>-2358988421</v>
      </c>
      <c r="K40" s="94"/>
      <c r="L40" s="94"/>
      <c r="N40" s="80"/>
      <c r="O40" s="80"/>
      <c r="P40" s="80"/>
      <c r="Q40" s="80"/>
    </row>
    <row r="41" spans="1:12" ht="16.5">
      <c r="A41" s="67" t="s">
        <v>76</v>
      </c>
      <c r="B41" s="15" t="s">
        <v>89</v>
      </c>
      <c r="C41" s="12"/>
      <c r="D41" s="13"/>
      <c r="E41" s="9">
        <v>220</v>
      </c>
      <c r="F41" s="9"/>
      <c r="G41" s="10">
        <f>G42+G45+G48+G51</f>
        <v>163170886358</v>
      </c>
      <c r="H41" s="68">
        <f>H42+H45+H48+H51</f>
        <v>154783089339</v>
      </c>
      <c r="I41" s="92"/>
      <c r="J41" s="91"/>
      <c r="K41" s="92"/>
      <c r="L41" s="92"/>
    </row>
    <row r="42" spans="1:12" ht="15.75">
      <c r="A42" s="186">
        <v>1</v>
      </c>
      <c r="B42" s="16" t="s">
        <v>90</v>
      </c>
      <c r="C42" s="12"/>
      <c r="D42" s="13"/>
      <c r="E42" s="17">
        <v>221</v>
      </c>
      <c r="F42" s="17" t="s">
        <v>465</v>
      </c>
      <c r="G42" s="14">
        <f>G43+G44</f>
        <v>15313193183</v>
      </c>
      <c r="H42" s="72">
        <f>H43+H44</f>
        <v>14479698096</v>
      </c>
      <c r="I42" s="12"/>
      <c r="J42" s="91"/>
      <c r="K42" s="12"/>
      <c r="L42" s="12"/>
    </row>
    <row r="43" spans="1:19" ht="15.75">
      <c r="A43" s="186" t="s">
        <v>82</v>
      </c>
      <c r="B43" s="16" t="s">
        <v>91</v>
      </c>
      <c r="C43" s="12"/>
      <c r="D43" s="13"/>
      <c r="E43" s="17">
        <v>222</v>
      </c>
      <c r="F43" s="17"/>
      <c r="G43" s="14">
        <f>BCDTK!W28</f>
        <v>22400716858</v>
      </c>
      <c r="H43" s="69">
        <f>BCDTK!C28</f>
        <v>21208379030</v>
      </c>
      <c r="I43" s="93"/>
      <c r="J43" s="91"/>
      <c r="K43" s="93"/>
      <c r="L43" s="93"/>
      <c r="S43" s="28"/>
    </row>
    <row r="44" spans="1:12" ht="15.75">
      <c r="A44" s="186" t="s">
        <v>82</v>
      </c>
      <c r="B44" s="16" t="s">
        <v>92</v>
      </c>
      <c r="C44" s="12"/>
      <c r="D44" s="13"/>
      <c r="E44" s="17">
        <v>223</v>
      </c>
      <c r="F44" s="17"/>
      <c r="G44" s="14">
        <f>-BCDTK!X30</f>
        <v>-7087523675</v>
      </c>
      <c r="H44" s="69">
        <f>-BCDTK!D30</f>
        <v>-6728680934</v>
      </c>
      <c r="I44" s="93"/>
      <c r="J44" s="91"/>
      <c r="K44" s="93"/>
      <c r="L44" s="93"/>
    </row>
    <row r="45" spans="1:12" ht="15.75">
      <c r="A45" s="186">
        <v>2</v>
      </c>
      <c r="B45" s="16" t="s">
        <v>93</v>
      </c>
      <c r="C45" s="12"/>
      <c r="D45" s="13"/>
      <c r="E45" s="17">
        <v>224</v>
      </c>
      <c r="F45" s="17" t="s">
        <v>467</v>
      </c>
      <c r="G45" s="14">
        <f>G46+G47</f>
        <v>0</v>
      </c>
      <c r="H45" s="72">
        <f>H46+H47</f>
        <v>0</v>
      </c>
      <c r="I45" s="12"/>
      <c r="J45" s="91"/>
      <c r="K45" s="12"/>
      <c r="L45" s="12"/>
    </row>
    <row r="46" spans="1:12" ht="15.75">
      <c r="A46" s="186" t="s">
        <v>82</v>
      </c>
      <c r="B46" s="16" t="s">
        <v>91</v>
      </c>
      <c r="C46" s="12"/>
      <c r="D46" s="13"/>
      <c r="E46" s="17">
        <v>225</v>
      </c>
      <c r="F46" s="17"/>
      <c r="G46" s="14"/>
      <c r="H46" s="70"/>
      <c r="I46" s="12"/>
      <c r="J46" s="91"/>
      <c r="K46" s="12"/>
      <c r="L46" s="12"/>
    </row>
    <row r="47" spans="1:12" ht="15.75">
      <c r="A47" s="186" t="s">
        <v>82</v>
      </c>
      <c r="B47" s="16" t="s">
        <v>92</v>
      </c>
      <c r="C47" s="12"/>
      <c r="D47" s="13"/>
      <c r="E47" s="17">
        <v>226</v>
      </c>
      <c r="F47" s="17"/>
      <c r="G47" s="14"/>
      <c r="H47" s="70"/>
      <c r="I47" s="12"/>
      <c r="J47" s="91"/>
      <c r="K47" s="12"/>
      <c r="L47" s="12"/>
    </row>
    <row r="48" spans="1:12" ht="15.75">
      <c r="A48" s="186">
        <v>3</v>
      </c>
      <c r="B48" s="16" t="s">
        <v>94</v>
      </c>
      <c r="C48" s="12"/>
      <c r="D48" s="13"/>
      <c r="E48" s="17">
        <v>227</v>
      </c>
      <c r="F48" s="17" t="s">
        <v>468</v>
      </c>
      <c r="G48" s="14">
        <f>G49+G50</f>
        <v>112551798591</v>
      </c>
      <c r="H48" s="72">
        <f>H49+H50</f>
        <v>112599396162</v>
      </c>
      <c r="I48" s="12"/>
      <c r="J48" s="91"/>
      <c r="K48" s="12"/>
      <c r="L48" s="12"/>
    </row>
    <row r="49" spans="1:12" ht="15.75">
      <c r="A49" s="186" t="s">
        <v>82</v>
      </c>
      <c r="B49" s="16" t="s">
        <v>91</v>
      </c>
      <c r="C49" s="12"/>
      <c r="D49" s="13"/>
      <c r="E49" s="17">
        <v>228</v>
      </c>
      <c r="F49" s="17"/>
      <c r="G49" s="246">
        <f>BCDTK!W29</f>
        <v>113152532884</v>
      </c>
      <c r="H49" s="203">
        <f>BCDTK!C29</f>
        <v>113152532884</v>
      </c>
      <c r="I49" s="12"/>
      <c r="J49" s="91"/>
      <c r="K49" s="12"/>
      <c r="L49" s="12"/>
    </row>
    <row r="50" spans="1:12" ht="15.75">
      <c r="A50" s="186" t="s">
        <v>82</v>
      </c>
      <c r="B50" s="16" t="s">
        <v>92</v>
      </c>
      <c r="C50" s="12"/>
      <c r="D50" s="13"/>
      <c r="E50" s="17">
        <v>229</v>
      </c>
      <c r="F50" s="17"/>
      <c r="G50" s="14">
        <f>-BCDTK!X31</f>
        <v>-600734293</v>
      </c>
      <c r="H50" s="131">
        <f>-BCDTK!D31</f>
        <v>-553136722</v>
      </c>
      <c r="I50" s="12"/>
      <c r="J50" s="91"/>
      <c r="K50" s="12"/>
      <c r="L50" s="12"/>
    </row>
    <row r="51" spans="1:12" ht="15.75">
      <c r="A51" s="186">
        <v>4</v>
      </c>
      <c r="B51" s="16" t="s">
        <v>95</v>
      </c>
      <c r="C51" s="12"/>
      <c r="D51" s="13"/>
      <c r="E51" s="17">
        <v>230</v>
      </c>
      <c r="F51" s="17" t="s">
        <v>469</v>
      </c>
      <c r="G51" s="14">
        <f>BCDTK!W33</f>
        <v>35305894584</v>
      </c>
      <c r="H51" s="131">
        <f>BCDTK!C33</f>
        <v>27703995081</v>
      </c>
      <c r="I51" s="12"/>
      <c r="J51" s="91"/>
      <c r="K51" s="12"/>
      <c r="L51" s="12"/>
    </row>
    <row r="52" spans="1:12" ht="16.5">
      <c r="A52" s="67" t="s">
        <v>78</v>
      </c>
      <c r="B52" s="15" t="s">
        <v>236</v>
      </c>
      <c r="C52" s="12"/>
      <c r="D52" s="13"/>
      <c r="E52" s="79">
        <v>240</v>
      </c>
      <c r="F52" s="17" t="s">
        <v>470</v>
      </c>
      <c r="G52" s="18">
        <f>G53+G54</f>
        <v>0</v>
      </c>
      <c r="H52" s="71">
        <f>H53+H54</f>
        <v>0</v>
      </c>
      <c r="I52" s="12"/>
      <c r="J52" s="91"/>
      <c r="K52" s="12"/>
      <c r="L52" s="12"/>
    </row>
    <row r="53" spans="1:12" ht="15.75">
      <c r="A53" s="186" t="s">
        <v>82</v>
      </c>
      <c r="B53" s="16" t="s">
        <v>91</v>
      </c>
      <c r="C53" s="12"/>
      <c r="D53" s="13"/>
      <c r="E53" s="17">
        <v>241</v>
      </c>
      <c r="F53" s="17"/>
      <c r="G53" s="14"/>
      <c r="H53" s="70"/>
      <c r="I53" s="12"/>
      <c r="J53" s="91"/>
      <c r="K53" s="12"/>
      <c r="L53" s="12"/>
    </row>
    <row r="54" spans="1:12" ht="15.75">
      <c r="A54" s="186" t="s">
        <v>82</v>
      </c>
      <c r="B54" s="16" t="s">
        <v>92</v>
      </c>
      <c r="C54" s="12"/>
      <c r="D54" s="13"/>
      <c r="E54" s="17">
        <v>242</v>
      </c>
      <c r="F54" s="17"/>
      <c r="G54" s="14"/>
      <c r="H54" s="70"/>
      <c r="I54" s="12"/>
      <c r="J54" s="91">
        <f>G44+G50</f>
        <v>-7688257968</v>
      </c>
      <c r="K54" s="12"/>
      <c r="L54" s="12"/>
    </row>
    <row r="55" spans="1:12" ht="16.5">
      <c r="A55" s="67" t="s">
        <v>85</v>
      </c>
      <c r="B55" s="15" t="s">
        <v>237</v>
      </c>
      <c r="C55" s="12"/>
      <c r="D55" s="13"/>
      <c r="E55" s="9">
        <v>250</v>
      </c>
      <c r="F55" s="9"/>
      <c r="G55" s="18">
        <f>SUM(G56:G59)</f>
        <v>26000000000</v>
      </c>
      <c r="H55" s="71">
        <f>SUM(H56:H59)</f>
        <v>26000000000</v>
      </c>
      <c r="I55" s="95"/>
      <c r="J55" s="91"/>
      <c r="K55" s="95"/>
      <c r="L55" s="95"/>
    </row>
    <row r="56" spans="1:12" ht="15.75">
      <c r="A56" s="186">
        <v>1</v>
      </c>
      <c r="B56" s="16" t="s">
        <v>238</v>
      </c>
      <c r="C56" s="12"/>
      <c r="D56" s="13"/>
      <c r="E56" s="17">
        <v>251</v>
      </c>
      <c r="F56" s="17"/>
      <c r="G56" s="14"/>
      <c r="H56" s="70"/>
      <c r="I56" s="12"/>
      <c r="J56" s="91">
        <f>J59-J55+J54</f>
        <v>618603964562</v>
      </c>
      <c r="K56" s="12"/>
      <c r="L56" s="12"/>
    </row>
    <row r="57" spans="1:12" ht="15.75">
      <c r="A57" s="186">
        <v>2</v>
      </c>
      <c r="B57" s="16" t="s">
        <v>239</v>
      </c>
      <c r="C57" s="12"/>
      <c r="D57" s="13"/>
      <c r="E57" s="17">
        <v>252</v>
      </c>
      <c r="F57" s="17"/>
      <c r="G57" s="14"/>
      <c r="H57" s="70"/>
      <c r="I57" s="12"/>
      <c r="J57" s="91">
        <f>G64-J56</f>
        <v>287246627164</v>
      </c>
      <c r="K57" s="12"/>
      <c r="L57" s="12"/>
    </row>
    <row r="58" spans="1:12" ht="15.75">
      <c r="A58" s="186">
        <v>3</v>
      </c>
      <c r="B58" s="16" t="s">
        <v>112</v>
      </c>
      <c r="C58" s="12"/>
      <c r="D58" s="13"/>
      <c r="E58" s="17">
        <v>258</v>
      </c>
      <c r="F58" s="17" t="s">
        <v>471</v>
      </c>
      <c r="G58" s="14">
        <f>BCDTK!W32</f>
        <v>26000000000</v>
      </c>
      <c r="H58" s="72">
        <f>BCDTK!C32</f>
        <v>26000000000</v>
      </c>
      <c r="I58" s="96"/>
      <c r="J58" s="91"/>
      <c r="K58" s="96"/>
      <c r="L58" s="96"/>
    </row>
    <row r="59" spans="1:12" ht="15.75">
      <c r="A59" s="186">
        <v>4</v>
      </c>
      <c r="B59" s="16" t="s">
        <v>240</v>
      </c>
      <c r="C59" s="12"/>
      <c r="D59" s="13"/>
      <c r="E59" s="17">
        <v>259</v>
      </c>
      <c r="F59" s="17"/>
      <c r="G59" s="14"/>
      <c r="H59" s="70"/>
      <c r="I59" s="12"/>
      <c r="J59" s="91">
        <v>626292222530</v>
      </c>
      <c r="K59" s="12"/>
      <c r="L59" s="12"/>
    </row>
    <row r="60" spans="1:19" ht="16.5">
      <c r="A60" s="67" t="s">
        <v>88</v>
      </c>
      <c r="B60" s="15" t="s">
        <v>241</v>
      </c>
      <c r="C60" s="12"/>
      <c r="D60" s="13"/>
      <c r="E60" s="9">
        <v>260</v>
      </c>
      <c r="F60" s="9"/>
      <c r="G60" s="10">
        <f>SUM(G61:G63)</f>
        <v>86310921</v>
      </c>
      <c r="H60" s="68">
        <f>SUM(H61:H63)</f>
        <v>63648982</v>
      </c>
      <c r="I60" s="63"/>
      <c r="J60" s="91">
        <f>J59-G64</f>
        <v>-279558369196</v>
      </c>
      <c r="K60" s="63"/>
      <c r="L60" s="63"/>
      <c r="S60" s="28"/>
    </row>
    <row r="61" spans="1:12" ht="15.75">
      <c r="A61" s="186">
        <v>1</v>
      </c>
      <c r="B61" s="16" t="s">
        <v>113</v>
      </c>
      <c r="C61" s="200"/>
      <c r="D61" s="44"/>
      <c r="E61" s="204">
        <v>261</v>
      </c>
      <c r="F61" s="204" t="s">
        <v>472</v>
      </c>
      <c r="G61" s="19">
        <f>BCDTK!W34</f>
        <v>86310921</v>
      </c>
      <c r="H61" s="205">
        <f>BCDTK!C34</f>
        <v>63648982</v>
      </c>
      <c r="I61" s="63"/>
      <c r="J61" s="91"/>
      <c r="K61" s="63"/>
      <c r="L61" s="63"/>
    </row>
    <row r="62" spans="1:12" ht="15.75">
      <c r="A62" s="186">
        <v>2</v>
      </c>
      <c r="B62" s="16" t="s">
        <v>242</v>
      </c>
      <c r="C62" s="200"/>
      <c r="D62" s="44"/>
      <c r="E62" s="204">
        <v>262</v>
      </c>
      <c r="F62" s="204" t="s">
        <v>473</v>
      </c>
      <c r="G62" s="19"/>
      <c r="H62" s="205"/>
      <c r="I62" s="63"/>
      <c r="J62" s="91"/>
      <c r="K62" s="63"/>
      <c r="L62" s="63"/>
    </row>
    <row r="63" spans="1:12" ht="15.75">
      <c r="A63" s="206">
        <v>3</v>
      </c>
      <c r="B63" s="207" t="s">
        <v>241</v>
      </c>
      <c r="C63" s="208"/>
      <c r="D63" s="209"/>
      <c r="E63" s="210">
        <v>268</v>
      </c>
      <c r="F63" s="210"/>
      <c r="G63" s="211"/>
      <c r="H63" s="212"/>
      <c r="I63" s="63"/>
      <c r="J63" s="91"/>
      <c r="K63" s="63"/>
      <c r="L63" s="63"/>
    </row>
    <row r="64" spans="1:12" ht="24" customHeight="1" thickBot="1">
      <c r="A64" s="506" t="s">
        <v>243</v>
      </c>
      <c r="B64" s="507"/>
      <c r="C64" s="507"/>
      <c r="D64" s="508"/>
      <c r="E64" s="49">
        <v>270</v>
      </c>
      <c r="F64" s="49"/>
      <c r="G64" s="223">
        <f>G11+G34</f>
        <v>905850591726</v>
      </c>
      <c r="H64" s="58">
        <f>H11+H34</f>
        <v>462734184956</v>
      </c>
      <c r="I64" s="104"/>
      <c r="J64" s="91">
        <v>436364624687</v>
      </c>
      <c r="K64" s="97"/>
      <c r="L64" s="97"/>
    </row>
    <row r="65" spans="1:12" ht="32.25" customHeight="1" thickBot="1">
      <c r="A65" s="85"/>
      <c r="B65" s="85"/>
      <c r="C65" s="85"/>
      <c r="D65" s="85"/>
      <c r="E65" s="86"/>
      <c r="F65" s="86"/>
      <c r="G65" s="87"/>
      <c r="H65" s="87"/>
      <c r="I65" s="97"/>
      <c r="J65" s="91">
        <f>J64-H64</f>
        <v>-26369560269</v>
      </c>
      <c r="K65" s="97"/>
      <c r="L65" s="97"/>
    </row>
    <row r="66" spans="1:13" ht="21" customHeight="1">
      <c r="A66" s="512" t="s">
        <v>96</v>
      </c>
      <c r="B66" s="513"/>
      <c r="C66" s="513"/>
      <c r="D66" s="514"/>
      <c r="E66" s="50" t="s">
        <v>69</v>
      </c>
      <c r="F66" s="50"/>
      <c r="G66" s="51" t="s">
        <v>71</v>
      </c>
      <c r="H66" s="59" t="s">
        <v>70</v>
      </c>
      <c r="I66" s="90"/>
      <c r="J66" s="91"/>
      <c r="K66" s="90"/>
      <c r="L66" s="90"/>
      <c r="M66" s="16"/>
    </row>
    <row r="67" spans="1:13" ht="18" thickBot="1">
      <c r="A67" s="515"/>
      <c r="B67" s="516"/>
      <c r="C67" s="516"/>
      <c r="D67" s="505"/>
      <c r="E67" s="52" t="s">
        <v>72</v>
      </c>
      <c r="F67" s="52"/>
      <c r="G67" s="53" t="s">
        <v>74</v>
      </c>
      <c r="H67" s="60" t="s">
        <v>73</v>
      </c>
      <c r="I67" s="90"/>
      <c r="J67" s="91"/>
      <c r="K67" s="90"/>
      <c r="L67" s="90"/>
      <c r="M67" s="24"/>
    </row>
    <row r="68" spans="1:12" ht="17.25">
      <c r="A68" s="81" t="s">
        <v>129</v>
      </c>
      <c r="B68" s="11" t="s">
        <v>244</v>
      </c>
      <c r="C68" s="61"/>
      <c r="D68" s="62"/>
      <c r="E68" s="217">
        <v>300</v>
      </c>
      <c r="F68" s="217"/>
      <c r="G68" s="218">
        <f>G69+G80</f>
        <v>708721172080</v>
      </c>
      <c r="H68" s="219">
        <f>H69+H80</f>
        <v>267389029759</v>
      </c>
      <c r="I68" s="95"/>
      <c r="J68" s="91"/>
      <c r="K68" s="95"/>
      <c r="L68" s="95"/>
    </row>
    <row r="69" spans="1:13" ht="16.5">
      <c r="A69" s="67" t="s">
        <v>75</v>
      </c>
      <c r="B69" s="15" t="s">
        <v>98</v>
      </c>
      <c r="C69" s="12"/>
      <c r="D69" s="13"/>
      <c r="E69" s="9">
        <v>310</v>
      </c>
      <c r="F69" s="9"/>
      <c r="G69" s="18">
        <f>SUM(G70:G78)</f>
        <v>707363501540</v>
      </c>
      <c r="H69" s="71">
        <f>SUM(H70:H78)</f>
        <v>262510764394</v>
      </c>
      <c r="I69" s="95"/>
      <c r="J69" s="91"/>
      <c r="K69" s="95"/>
      <c r="L69" s="95"/>
      <c r="M69" s="25"/>
    </row>
    <row r="70" spans="1:12" ht="15.75">
      <c r="A70" s="76">
        <v>1</v>
      </c>
      <c r="B70" s="16" t="s">
        <v>245</v>
      </c>
      <c r="C70" s="12"/>
      <c r="D70" s="13"/>
      <c r="E70" s="17">
        <v>311</v>
      </c>
      <c r="F70" s="17" t="s">
        <v>474</v>
      </c>
      <c r="G70" s="19">
        <f>BCDTK!X36</f>
        <v>337901680817</v>
      </c>
      <c r="H70" s="69">
        <f>BCDTK!D36</f>
        <v>73362122303</v>
      </c>
      <c r="I70" s="93"/>
      <c r="J70" s="91"/>
      <c r="K70" s="93"/>
      <c r="L70" s="93"/>
    </row>
    <row r="71" spans="1:12" ht="15.75">
      <c r="A71" s="213" t="s">
        <v>250</v>
      </c>
      <c r="B71" s="16" t="s">
        <v>246</v>
      </c>
      <c r="C71" s="12"/>
      <c r="D71" s="13"/>
      <c r="E71" s="17">
        <v>312</v>
      </c>
      <c r="F71" s="17"/>
      <c r="G71" s="19">
        <f>BCDTK!X37</f>
        <v>62846823973</v>
      </c>
      <c r="H71" s="69">
        <f>BCDTK!D37</f>
        <v>27618959888</v>
      </c>
      <c r="I71" s="93"/>
      <c r="J71" s="91">
        <f aca="true" t="shared" si="0" ref="J71:J76">G71-H71</f>
        <v>35227864085</v>
      </c>
      <c r="K71" s="93"/>
      <c r="L71" s="93"/>
    </row>
    <row r="72" spans="1:12" ht="15.75">
      <c r="A72" s="213" t="s">
        <v>251</v>
      </c>
      <c r="B72" s="16" t="s">
        <v>99</v>
      </c>
      <c r="C72" s="12"/>
      <c r="D72" s="13"/>
      <c r="E72" s="17">
        <v>313</v>
      </c>
      <c r="F72" s="17"/>
      <c r="G72" s="19">
        <f>BCDTK!X10</f>
        <v>15385962273</v>
      </c>
      <c r="H72" s="69">
        <f>BCDTK!D10</f>
        <v>3456048045</v>
      </c>
      <c r="I72" s="93"/>
      <c r="J72" s="91">
        <f t="shared" si="0"/>
        <v>11929914228</v>
      </c>
      <c r="K72" s="93"/>
      <c r="L72" s="93"/>
    </row>
    <row r="73" spans="1:12" ht="15.75">
      <c r="A73" s="213" t="s">
        <v>128</v>
      </c>
      <c r="B73" s="16" t="s">
        <v>100</v>
      </c>
      <c r="C73" s="12"/>
      <c r="D73" s="13"/>
      <c r="E73" s="17">
        <v>314</v>
      </c>
      <c r="F73" s="17" t="s">
        <v>475</v>
      </c>
      <c r="G73" s="19">
        <f>BCDTK!X38+BCDTK!X41+BCDTK!X42+BCDTK!X45+BCDTK!X40+BCDTK!X39+BCDTK!X44</f>
        <v>119318600548</v>
      </c>
      <c r="H73" s="69">
        <f>BCDTK!D38+BCDTK!D40+BCDTK!D41+BCDTK!D45+BCDTK!D39+BCDTK!D44+56405802</f>
        <v>114740846924</v>
      </c>
      <c r="I73" s="93"/>
      <c r="J73" s="91">
        <f t="shared" si="0"/>
        <v>4577753624</v>
      </c>
      <c r="K73" s="93"/>
      <c r="L73" s="93"/>
    </row>
    <row r="74" spans="1:12" ht="15.75">
      <c r="A74" s="213" t="s">
        <v>252</v>
      </c>
      <c r="B74" s="16" t="s">
        <v>101</v>
      </c>
      <c r="C74" s="12"/>
      <c r="D74" s="13"/>
      <c r="E74" s="17">
        <v>315</v>
      </c>
      <c r="F74" s="17"/>
      <c r="G74" s="19">
        <f>BCDTK!X47</f>
        <v>5262571509</v>
      </c>
      <c r="H74" s="69">
        <f>BCDTK!D47</f>
        <v>10823998840</v>
      </c>
      <c r="I74" s="93"/>
      <c r="J74" s="91">
        <f t="shared" si="0"/>
        <v>-5561427331</v>
      </c>
      <c r="K74" s="93"/>
      <c r="L74" s="93"/>
    </row>
    <row r="75" spans="1:12" ht="15.75">
      <c r="A75" s="213" t="s">
        <v>253</v>
      </c>
      <c r="B75" s="16" t="s">
        <v>247</v>
      </c>
      <c r="C75" s="12"/>
      <c r="D75" s="13"/>
      <c r="E75" s="17">
        <v>316</v>
      </c>
      <c r="F75" s="17" t="s">
        <v>476</v>
      </c>
      <c r="G75" s="19">
        <f>BCDTK!X48</f>
        <v>3091786167</v>
      </c>
      <c r="H75" s="69">
        <f>BCDTK!D48</f>
        <v>3624126830</v>
      </c>
      <c r="I75" s="93"/>
      <c r="J75" s="91">
        <f t="shared" si="0"/>
        <v>-532340663</v>
      </c>
      <c r="K75" s="93"/>
      <c r="L75" s="93"/>
    </row>
    <row r="76" spans="1:12" ht="15.75">
      <c r="A76" s="213" t="s">
        <v>254</v>
      </c>
      <c r="B76" s="16" t="s">
        <v>248</v>
      </c>
      <c r="C76" s="12"/>
      <c r="D76" s="13"/>
      <c r="E76" s="17">
        <v>317</v>
      </c>
      <c r="F76" s="17"/>
      <c r="G76" s="19"/>
      <c r="H76" s="69"/>
      <c r="I76" s="93"/>
      <c r="J76" s="91">
        <f t="shared" si="0"/>
        <v>0</v>
      </c>
      <c r="K76" s="93"/>
      <c r="L76" s="93"/>
    </row>
    <row r="77" spans="1:12" ht="15.75">
      <c r="A77" s="213" t="s">
        <v>255</v>
      </c>
      <c r="B77" s="16" t="s">
        <v>249</v>
      </c>
      <c r="C77" s="12"/>
      <c r="D77" s="13"/>
      <c r="E77" s="17">
        <v>318</v>
      </c>
      <c r="F77" s="17"/>
      <c r="G77" s="19"/>
      <c r="H77" s="69"/>
      <c r="I77" s="93"/>
      <c r="J77" s="91"/>
      <c r="K77" s="93"/>
      <c r="L77" s="93"/>
    </row>
    <row r="78" spans="1:12" ht="15.75">
      <c r="A78" s="213" t="s">
        <v>256</v>
      </c>
      <c r="B78" s="16" t="s">
        <v>477</v>
      </c>
      <c r="C78" s="12"/>
      <c r="D78" s="13"/>
      <c r="E78" s="17">
        <v>319</v>
      </c>
      <c r="F78" s="17" t="s">
        <v>478</v>
      </c>
      <c r="G78" s="19">
        <f>BCDTK!X14+BCDTK!X51+BCDTK!X53+BCDTK!X54+BCDTK!X55-BCDTK!W52-BCDTK!W53+BCDTK!X52+BCDTK!X50</f>
        <v>163556076253</v>
      </c>
      <c r="H78" s="69">
        <f>BCDTK!D14+BCDTK!D51+BCDTK!D54+BCDTK!D55+BCDTK!D53-BCDTK!C52-BCDTK!C53+BCDTK!D52</f>
        <v>28884661564</v>
      </c>
      <c r="I78" s="93"/>
      <c r="J78" s="91">
        <f>G78-H78</f>
        <v>134671414689</v>
      </c>
      <c r="K78" s="93"/>
      <c r="L78" s="93"/>
    </row>
    <row r="79" spans="1:12" ht="15.75">
      <c r="A79" s="213">
        <v>10</v>
      </c>
      <c r="B79" s="16" t="s">
        <v>443</v>
      </c>
      <c r="C79" s="12"/>
      <c r="D79" s="13"/>
      <c r="E79" s="17"/>
      <c r="F79" s="17"/>
      <c r="G79" s="19"/>
      <c r="H79" s="69"/>
      <c r="I79" s="93"/>
      <c r="J79" s="91"/>
      <c r="K79" s="93"/>
      <c r="L79" s="93"/>
    </row>
    <row r="80" spans="1:12" ht="16.5">
      <c r="A80" s="67" t="s">
        <v>76</v>
      </c>
      <c r="B80" s="15" t="s">
        <v>103</v>
      </c>
      <c r="C80" s="12"/>
      <c r="D80" s="13"/>
      <c r="E80" s="9">
        <v>320</v>
      </c>
      <c r="F80" s="9"/>
      <c r="G80" s="18">
        <f>SUM(G81:G87)</f>
        <v>1357670540</v>
      </c>
      <c r="H80" s="71">
        <f>SUM(H81:H87)</f>
        <v>4878265365</v>
      </c>
      <c r="I80" s="95"/>
      <c r="J80" s="91"/>
      <c r="K80" s="95"/>
      <c r="L80" s="95"/>
    </row>
    <row r="81" spans="1:12" ht="15.75">
      <c r="A81" s="76">
        <v>1</v>
      </c>
      <c r="B81" s="16" t="s">
        <v>257</v>
      </c>
      <c r="C81" s="12"/>
      <c r="D81" s="13"/>
      <c r="E81" s="17">
        <v>321</v>
      </c>
      <c r="F81" s="17"/>
      <c r="G81" s="19"/>
      <c r="H81" s="69"/>
      <c r="I81" s="93"/>
      <c r="J81" s="91"/>
      <c r="K81" s="93"/>
      <c r="L81" s="93"/>
    </row>
    <row r="82" spans="1:12" ht="15.75">
      <c r="A82" s="76">
        <v>2</v>
      </c>
      <c r="B82" s="16" t="s">
        <v>258</v>
      </c>
      <c r="C82" s="12"/>
      <c r="D82" s="13"/>
      <c r="E82" s="17">
        <v>322</v>
      </c>
      <c r="F82" s="17" t="s">
        <v>479</v>
      </c>
      <c r="G82" s="18"/>
      <c r="H82" s="70"/>
      <c r="I82" s="12"/>
      <c r="J82" s="91"/>
      <c r="K82" s="12"/>
      <c r="L82" s="12"/>
    </row>
    <row r="83" spans="1:12" ht="15.75">
      <c r="A83" s="76">
        <v>3</v>
      </c>
      <c r="B83" s="16" t="s">
        <v>259</v>
      </c>
      <c r="C83" s="12"/>
      <c r="D83" s="13"/>
      <c r="E83" s="17">
        <v>323</v>
      </c>
      <c r="F83" s="17"/>
      <c r="G83" s="247">
        <f>BCDTK!X57</f>
        <v>1295172090</v>
      </c>
      <c r="H83" s="131">
        <f>BCDTK!D57</f>
        <v>4771237365</v>
      </c>
      <c r="I83" s="12"/>
      <c r="J83" s="91"/>
      <c r="K83" s="12"/>
      <c r="L83" s="12"/>
    </row>
    <row r="84" spans="1:12" ht="15.75">
      <c r="A84" s="76">
        <v>4</v>
      </c>
      <c r="B84" s="16" t="s">
        <v>260</v>
      </c>
      <c r="C84" s="12"/>
      <c r="D84" s="13"/>
      <c r="E84" s="17">
        <v>324</v>
      </c>
      <c r="F84" s="17" t="s">
        <v>480</v>
      </c>
      <c r="G84" s="247">
        <f>BCDTK!X56</f>
        <v>0</v>
      </c>
      <c r="H84" s="131">
        <f>BCDTK!D56</f>
        <v>0</v>
      </c>
      <c r="I84" s="12"/>
      <c r="J84" s="91"/>
      <c r="K84" s="12"/>
      <c r="L84" s="12"/>
    </row>
    <row r="85" spans="1:12" ht="15.75">
      <c r="A85" s="76">
        <v>5</v>
      </c>
      <c r="B85" s="16" t="s">
        <v>261</v>
      </c>
      <c r="C85" s="12"/>
      <c r="D85" s="13"/>
      <c r="E85" s="17">
        <v>325</v>
      </c>
      <c r="F85" s="17" t="s">
        <v>473</v>
      </c>
      <c r="G85" s="18"/>
      <c r="H85" s="70"/>
      <c r="I85" s="12"/>
      <c r="J85" s="91"/>
      <c r="K85" s="12"/>
      <c r="L85" s="12"/>
    </row>
    <row r="86" spans="1:12" ht="15.75">
      <c r="A86" s="76">
        <v>6</v>
      </c>
      <c r="B86" s="16" t="s">
        <v>441</v>
      </c>
      <c r="C86" s="12"/>
      <c r="D86" s="13"/>
      <c r="E86" s="17"/>
      <c r="F86" s="17"/>
      <c r="G86" s="19">
        <f>BCDTK!X58</f>
        <v>62498450</v>
      </c>
      <c r="H86" s="131">
        <f>BCDTK!D58</f>
        <v>107028000</v>
      </c>
      <c r="I86" s="12"/>
      <c r="J86" s="91">
        <f>G86-H86</f>
        <v>-44529550</v>
      </c>
      <c r="K86" s="12"/>
      <c r="L86" s="12"/>
    </row>
    <row r="87" spans="1:12" ht="15">
      <c r="A87" s="76">
        <v>7</v>
      </c>
      <c r="B87" s="16" t="s">
        <v>442</v>
      </c>
      <c r="C87" s="12"/>
      <c r="D87" s="13"/>
      <c r="E87" s="17"/>
      <c r="F87" s="17"/>
      <c r="G87" s="18"/>
      <c r="H87" s="70"/>
      <c r="I87" s="12"/>
      <c r="J87" s="47">
        <f>BCDTK!D41-BCDTK!X41</f>
        <v>-2591665748</v>
      </c>
      <c r="K87" s="12"/>
      <c r="L87" s="12"/>
    </row>
    <row r="88" spans="1:12" ht="16.5">
      <c r="A88" s="88" t="s">
        <v>130</v>
      </c>
      <c r="B88" s="15" t="s">
        <v>262</v>
      </c>
      <c r="C88" s="82"/>
      <c r="D88" s="83"/>
      <c r="E88" s="79">
        <v>400</v>
      </c>
      <c r="F88" s="79"/>
      <c r="G88" s="18">
        <f>G89+G100</f>
        <v>197129419646</v>
      </c>
      <c r="H88" s="71">
        <f>H89+H100</f>
        <v>195345155197</v>
      </c>
      <c r="I88" s="95"/>
      <c r="J88" s="330">
        <f>SUM(J71:J87)</f>
        <v>177676983334</v>
      </c>
      <c r="K88" s="95"/>
      <c r="L88" s="95"/>
    </row>
    <row r="89" spans="1:12" ht="16.5">
      <c r="A89" s="67" t="s">
        <v>75</v>
      </c>
      <c r="B89" s="15" t="s">
        <v>263</v>
      </c>
      <c r="C89" s="12"/>
      <c r="D89" s="13"/>
      <c r="E89" s="9">
        <v>410</v>
      </c>
      <c r="F89" s="9" t="s">
        <v>481</v>
      </c>
      <c r="G89" s="18">
        <f>SUM(G90:G99)</f>
        <v>195567299790</v>
      </c>
      <c r="H89" s="71">
        <f>SUM(H90:H99)</f>
        <v>194529575874</v>
      </c>
      <c r="I89" s="95"/>
      <c r="J89" s="91"/>
      <c r="K89" s="95"/>
      <c r="L89" s="95"/>
    </row>
    <row r="90" spans="1:12" ht="15.75">
      <c r="A90" s="76">
        <v>1</v>
      </c>
      <c r="B90" s="16" t="s">
        <v>264</v>
      </c>
      <c r="C90" s="12"/>
      <c r="D90" s="13"/>
      <c r="E90" s="17">
        <v>411</v>
      </c>
      <c r="F90" s="17"/>
      <c r="G90" s="19">
        <f>BCDTK!X59</f>
        <v>158000000000</v>
      </c>
      <c r="H90" s="69">
        <f>BCDTK!D59</f>
        <v>158000000000</v>
      </c>
      <c r="I90" s="93"/>
      <c r="J90" s="91"/>
      <c r="K90" s="93"/>
      <c r="L90" s="93"/>
    </row>
    <row r="91" spans="1:12" ht="15.75">
      <c r="A91" s="76">
        <v>2</v>
      </c>
      <c r="B91" s="16" t="s">
        <v>265</v>
      </c>
      <c r="C91" s="12"/>
      <c r="D91" s="13"/>
      <c r="E91" s="17">
        <v>412</v>
      </c>
      <c r="F91" s="17"/>
      <c r="G91" s="26"/>
      <c r="H91" s="70"/>
      <c r="I91" s="12"/>
      <c r="J91" s="91"/>
      <c r="K91" s="12"/>
      <c r="L91" s="12"/>
    </row>
    <row r="92" spans="1:12" ht="15.75">
      <c r="A92" s="213" t="s">
        <v>251</v>
      </c>
      <c r="B92" s="16" t="s">
        <v>440</v>
      </c>
      <c r="C92" s="12"/>
      <c r="D92" s="13"/>
      <c r="E92" s="17"/>
      <c r="F92" s="17"/>
      <c r="G92" s="26"/>
      <c r="H92" s="70"/>
      <c r="I92" s="12"/>
      <c r="J92" s="91"/>
      <c r="K92" s="12"/>
      <c r="L92" s="12"/>
    </row>
    <row r="93" spans="1:12" ht="15.75">
      <c r="A93" s="213" t="s">
        <v>128</v>
      </c>
      <c r="B93" s="16" t="s">
        <v>267</v>
      </c>
      <c r="C93" s="12"/>
      <c r="D93" s="13"/>
      <c r="E93" s="17">
        <v>413</v>
      </c>
      <c r="F93" s="17"/>
      <c r="G93" s="26"/>
      <c r="H93" s="198"/>
      <c r="I93" s="12"/>
      <c r="J93" s="91"/>
      <c r="K93" s="12"/>
      <c r="L93" s="12"/>
    </row>
    <row r="94" spans="1:12" ht="15.75">
      <c r="A94" s="213" t="s">
        <v>252</v>
      </c>
      <c r="B94" s="16" t="s">
        <v>266</v>
      </c>
      <c r="C94" s="12"/>
      <c r="D94" s="13"/>
      <c r="E94" s="17">
        <v>414</v>
      </c>
      <c r="F94" s="17"/>
      <c r="G94" s="19">
        <f>BCDTK!X60</f>
        <v>0</v>
      </c>
      <c r="H94" s="69">
        <f>BCDTK!D60</f>
        <v>0</v>
      </c>
      <c r="I94" s="93"/>
      <c r="J94" s="91"/>
      <c r="K94" s="93"/>
      <c r="L94" s="93"/>
    </row>
    <row r="95" spans="1:12" ht="15.75">
      <c r="A95" s="213" t="s">
        <v>253</v>
      </c>
      <c r="B95" s="16" t="s">
        <v>152</v>
      </c>
      <c r="C95" s="12"/>
      <c r="D95" s="13"/>
      <c r="E95" s="17">
        <v>415</v>
      </c>
      <c r="F95" s="17"/>
      <c r="G95" s="26">
        <f>BCDTK!X61</f>
        <v>0</v>
      </c>
      <c r="H95" s="69">
        <f>BCDTK!D61</f>
        <v>0</v>
      </c>
      <c r="I95" s="12"/>
      <c r="J95" s="91"/>
      <c r="K95" s="12"/>
      <c r="L95" s="12"/>
    </row>
    <row r="96" spans="1:12" ht="15.75">
      <c r="A96" s="213" t="s">
        <v>254</v>
      </c>
      <c r="B96" s="16" t="s">
        <v>268</v>
      </c>
      <c r="C96" s="12"/>
      <c r="D96" s="13"/>
      <c r="E96" s="17">
        <v>416</v>
      </c>
      <c r="F96" s="17"/>
      <c r="G96" s="26">
        <f>BCDTK!X62</f>
        <v>16864281244</v>
      </c>
      <c r="H96" s="132">
        <f>BCDTK!D62</f>
        <v>6161257352</v>
      </c>
      <c r="I96" s="93"/>
      <c r="J96" s="91"/>
      <c r="K96" s="93"/>
      <c r="L96" s="93"/>
    </row>
    <row r="97" spans="1:12" ht="15.75">
      <c r="A97" s="213" t="s">
        <v>255</v>
      </c>
      <c r="B97" s="16" t="s">
        <v>269</v>
      </c>
      <c r="C97" s="12"/>
      <c r="D97" s="13"/>
      <c r="E97" s="17">
        <v>417</v>
      </c>
      <c r="F97" s="17"/>
      <c r="G97" s="26">
        <f>BCDTK!X63</f>
        <v>807734899</v>
      </c>
      <c r="H97" s="132">
        <f>BCDTK!D63</f>
        <v>43233192</v>
      </c>
      <c r="I97" s="93"/>
      <c r="J97" s="91"/>
      <c r="K97" s="93"/>
      <c r="L97" s="93"/>
    </row>
    <row r="98" spans="1:12" ht="15.75">
      <c r="A98" s="213" t="s">
        <v>256</v>
      </c>
      <c r="B98" s="16" t="s">
        <v>270</v>
      </c>
      <c r="C98" s="12"/>
      <c r="D98" s="13"/>
      <c r="E98" s="17">
        <v>418</v>
      </c>
      <c r="F98" s="17"/>
      <c r="G98" s="26"/>
      <c r="H98" s="69"/>
      <c r="I98" s="93"/>
      <c r="J98" s="91"/>
      <c r="K98" s="93"/>
      <c r="L98" s="93"/>
    </row>
    <row r="99" spans="1:12" ht="15.75">
      <c r="A99" s="213" t="s">
        <v>135</v>
      </c>
      <c r="B99" s="16" t="s">
        <v>104</v>
      </c>
      <c r="C99" s="12"/>
      <c r="D99" s="13"/>
      <c r="E99" s="17">
        <v>419</v>
      </c>
      <c r="F99" s="17"/>
      <c r="G99" s="26">
        <f>BCDTK!X64+BCDTK!X65</f>
        <v>19895283647</v>
      </c>
      <c r="H99" s="69">
        <f>BCDTK!D64+BCDTK!D65</f>
        <v>30325085330</v>
      </c>
      <c r="I99" s="93"/>
      <c r="J99" s="91"/>
      <c r="K99" s="93"/>
      <c r="L99" s="93"/>
    </row>
    <row r="100" spans="1:12" ht="16.5">
      <c r="A100" s="67" t="s">
        <v>102</v>
      </c>
      <c r="B100" s="27" t="s">
        <v>271</v>
      </c>
      <c r="C100" s="12"/>
      <c r="D100" s="13"/>
      <c r="E100" s="9">
        <v>420</v>
      </c>
      <c r="F100" s="9"/>
      <c r="G100" s="18">
        <f>SUM(G101:G103)</f>
        <v>1562119856</v>
      </c>
      <c r="H100" s="71">
        <f>SUM(H101:H103)</f>
        <v>815579323</v>
      </c>
      <c r="I100" s="95"/>
      <c r="J100" s="91"/>
      <c r="K100" s="95"/>
      <c r="L100" s="95"/>
    </row>
    <row r="101" spans="1:12" ht="15.75">
      <c r="A101" s="76">
        <v>1</v>
      </c>
      <c r="B101" s="16" t="s">
        <v>272</v>
      </c>
      <c r="C101" s="12"/>
      <c r="D101" s="13"/>
      <c r="E101" s="17">
        <v>421</v>
      </c>
      <c r="F101" s="17"/>
      <c r="G101" s="19">
        <f>BCDTK!X66+BCDTK!X67</f>
        <v>1562119856</v>
      </c>
      <c r="H101" s="69">
        <f>BCDTK!D66+BCDTK!D67</f>
        <v>815579323</v>
      </c>
      <c r="I101" s="93"/>
      <c r="J101" s="91"/>
      <c r="K101" s="93"/>
      <c r="L101" s="93"/>
    </row>
    <row r="102" spans="1:12" ht="15.75">
      <c r="A102" s="76">
        <v>2</v>
      </c>
      <c r="B102" s="16" t="s">
        <v>273</v>
      </c>
      <c r="C102" s="12"/>
      <c r="D102" s="13"/>
      <c r="E102" s="17">
        <v>422</v>
      </c>
      <c r="F102" s="17" t="s">
        <v>482</v>
      </c>
      <c r="G102" s="19"/>
      <c r="H102" s="131"/>
      <c r="I102" s="12"/>
      <c r="J102" s="91"/>
      <c r="K102" s="12"/>
      <c r="L102" s="12"/>
    </row>
    <row r="103" spans="1:12" ht="16.5" thickBot="1">
      <c r="A103" s="76">
        <v>3</v>
      </c>
      <c r="B103" s="16" t="s">
        <v>274</v>
      </c>
      <c r="C103" s="12"/>
      <c r="D103" s="13"/>
      <c r="E103" s="17">
        <v>423</v>
      </c>
      <c r="F103" s="17"/>
      <c r="G103" s="19"/>
      <c r="H103" s="70"/>
      <c r="I103" s="12"/>
      <c r="J103" s="91"/>
      <c r="K103" s="12"/>
      <c r="L103" s="12"/>
    </row>
    <row r="104" spans="1:13" ht="24.75" customHeight="1" thickBot="1">
      <c r="A104" s="539" t="s">
        <v>114</v>
      </c>
      <c r="B104" s="540"/>
      <c r="C104" s="540"/>
      <c r="D104" s="541"/>
      <c r="E104" s="214">
        <v>430</v>
      </c>
      <c r="F104" s="214"/>
      <c r="G104" s="215">
        <f>G68+G88</f>
        <v>905850591726</v>
      </c>
      <c r="H104" s="216">
        <f>H68+H88</f>
        <v>462734184956</v>
      </c>
      <c r="I104" s="98"/>
      <c r="J104" s="91">
        <f>G104-G64</f>
        <v>0</v>
      </c>
      <c r="K104" s="98">
        <f>H104-H64</f>
        <v>0</v>
      </c>
      <c r="L104" s="98"/>
      <c r="M104" s="28"/>
    </row>
    <row r="105" spans="1:13" ht="24.75" customHeight="1">
      <c r="A105" s="107"/>
      <c r="B105" s="107"/>
      <c r="C105" s="107"/>
      <c r="D105" s="107"/>
      <c r="E105" s="107"/>
      <c r="F105" s="107"/>
      <c r="G105" s="98"/>
      <c r="H105" s="98"/>
      <c r="I105" s="98"/>
      <c r="J105" s="91"/>
      <c r="K105" s="98"/>
      <c r="L105" s="98"/>
      <c r="M105" s="28"/>
    </row>
    <row r="106" spans="1:13" ht="18" customHeight="1">
      <c r="A106" s="532" t="s">
        <v>275</v>
      </c>
      <c r="B106" s="532"/>
      <c r="C106" s="532"/>
      <c r="D106" s="532"/>
      <c r="E106" s="532"/>
      <c r="F106" s="532"/>
      <c r="G106" s="532"/>
      <c r="H106" s="532"/>
      <c r="I106" s="30"/>
      <c r="J106" s="91"/>
      <c r="K106" s="30"/>
      <c r="L106" s="30"/>
      <c r="M106" s="30"/>
    </row>
    <row r="107" spans="1:13" ht="15.75">
      <c r="A107" s="3"/>
      <c r="B107" s="3"/>
      <c r="E107" s="4"/>
      <c r="F107" s="4"/>
      <c r="G107" s="4"/>
      <c r="H107" s="4"/>
      <c r="I107" s="4"/>
      <c r="J107" s="91"/>
      <c r="K107" s="4"/>
      <c r="L107" s="4"/>
      <c r="M107" s="4"/>
    </row>
    <row r="108" spans="1:12" ht="18" customHeight="1">
      <c r="A108" s="533" t="s">
        <v>115</v>
      </c>
      <c r="B108" s="534"/>
      <c r="C108" s="534"/>
      <c r="D108" s="534"/>
      <c r="E108" s="535"/>
      <c r="F108" s="228" t="s">
        <v>288</v>
      </c>
      <c r="G108" s="232" t="s">
        <v>71</v>
      </c>
      <c r="H108" s="232" t="s">
        <v>70</v>
      </c>
      <c r="I108" s="39"/>
      <c r="J108" s="91"/>
      <c r="K108" s="39"/>
      <c r="L108" s="39"/>
    </row>
    <row r="109" spans="1:12" ht="17.25">
      <c r="A109" s="536"/>
      <c r="B109" s="537"/>
      <c r="C109" s="537"/>
      <c r="D109" s="537"/>
      <c r="E109" s="538"/>
      <c r="F109" s="229" t="s">
        <v>287</v>
      </c>
      <c r="G109" s="233" t="s">
        <v>73</v>
      </c>
      <c r="H109" s="233" t="s">
        <v>73</v>
      </c>
      <c r="I109" s="39"/>
      <c r="J109" s="91"/>
      <c r="K109" s="39"/>
      <c r="L109" s="39"/>
    </row>
    <row r="110" spans="1:12" ht="17.25">
      <c r="A110" s="226"/>
      <c r="B110" s="227"/>
      <c r="C110" s="227"/>
      <c r="D110" s="227"/>
      <c r="E110" s="234"/>
      <c r="F110" s="237" t="s">
        <v>483</v>
      </c>
      <c r="G110" s="236"/>
      <c r="H110" s="236"/>
      <c r="I110" s="39"/>
      <c r="J110" s="91"/>
      <c r="K110" s="39"/>
      <c r="L110" s="39"/>
    </row>
    <row r="111" spans="1:12" ht="15.75">
      <c r="A111" s="231">
        <v>1</v>
      </c>
      <c r="B111" s="16" t="s">
        <v>105</v>
      </c>
      <c r="C111" s="12"/>
      <c r="D111" s="12"/>
      <c r="E111" s="13"/>
      <c r="F111" s="13"/>
      <c r="G111" s="235"/>
      <c r="H111" s="235"/>
      <c r="I111" s="64"/>
      <c r="J111" s="91"/>
      <c r="K111" s="64"/>
      <c r="L111" s="64"/>
    </row>
    <row r="112" spans="1:12" ht="15.75">
      <c r="A112" s="231">
        <v>2</v>
      </c>
      <c r="B112" s="16" t="s">
        <v>116</v>
      </c>
      <c r="C112" s="32"/>
      <c r="D112" s="32"/>
      <c r="E112" s="13"/>
      <c r="F112" s="13"/>
      <c r="G112" s="19"/>
      <c r="H112" s="19"/>
      <c r="I112" s="99"/>
      <c r="J112" s="91"/>
      <c r="K112" s="99"/>
      <c r="L112" s="99"/>
    </row>
    <row r="113" spans="1:12" ht="15.75">
      <c r="A113" s="231">
        <v>3</v>
      </c>
      <c r="B113" s="16" t="s">
        <v>106</v>
      </c>
      <c r="C113" s="32"/>
      <c r="D113" s="32"/>
      <c r="E113" s="13"/>
      <c r="F113" s="13"/>
      <c r="G113" s="33"/>
      <c r="H113" s="34"/>
      <c r="I113" s="100"/>
      <c r="J113" s="91"/>
      <c r="K113" s="100"/>
      <c r="L113" s="100"/>
    </row>
    <row r="114" spans="1:12" ht="15.75">
      <c r="A114" s="231">
        <v>4</v>
      </c>
      <c r="B114" s="16" t="s">
        <v>107</v>
      </c>
      <c r="C114" s="32"/>
      <c r="D114" s="32"/>
      <c r="E114" s="13"/>
      <c r="F114" s="13"/>
      <c r="G114" s="34">
        <v>15145136442</v>
      </c>
      <c r="H114" s="34">
        <f>15145136442+49617717</f>
        <v>15194754159</v>
      </c>
      <c r="I114" s="100"/>
      <c r="J114" s="91"/>
      <c r="K114" s="101"/>
      <c r="L114" s="101"/>
    </row>
    <row r="115" spans="1:12" ht="15.75">
      <c r="A115" s="231">
        <v>5</v>
      </c>
      <c r="B115" s="16" t="s">
        <v>108</v>
      </c>
      <c r="C115" s="32"/>
      <c r="D115" s="32"/>
      <c r="E115" s="13"/>
      <c r="F115" s="13"/>
      <c r="G115" s="245"/>
      <c r="H115" s="35"/>
      <c r="I115" s="100"/>
      <c r="J115" s="91"/>
      <c r="K115" s="102"/>
      <c r="L115" s="102"/>
    </row>
    <row r="116" spans="1:12" ht="15.75">
      <c r="A116" s="231">
        <v>6</v>
      </c>
      <c r="B116" s="16" t="s">
        <v>439</v>
      </c>
      <c r="C116" s="32"/>
      <c r="D116" s="32"/>
      <c r="E116" s="13"/>
      <c r="F116" s="13"/>
      <c r="G116" s="33"/>
      <c r="H116" s="36"/>
      <c r="I116" s="100"/>
      <c r="J116" s="91"/>
      <c r="K116" s="103"/>
      <c r="L116" s="103"/>
    </row>
    <row r="117" spans="1:12" ht="15.75">
      <c r="A117" s="238"/>
      <c r="B117" s="23"/>
      <c r="C117" s="31"/>
      <c r="D117" s="31"/>
      <c r="E117" s="21"/>
      <c r="F117" s="21"/>
      <c r="G117" s="37"/>
      <c r="H117" s="37"/>
      <c r="I117" s="100"/>
      <c r="J117" s="91"/>
      <c r="K117" s="3"/>
      <c r="L117" s="3"/>
    </row>
    <row r="118" spans="1:13" ht="8.25" customHeight="1">
      <c r="A118" s="3"/>
      <c r="B118" s="3"/>
      <c r="E118" s="3"/>
      <c r="F118" s="3"/>
      <c r="G118" s="3"/>
      <c r="H118" s="46"/>
      <c r="I118" s="100"/>
      <c r="J118" s="91"/>
      <c r="K118" s="46"/>
      <c r="L118" s="46"/>
      <c r="M118" s="3"/>
    </row>
    <row r="119" spans="1:13" ht="16.5">
      <c r="A119" s="3"/>
      <c r="B119" s="38"/>
      <c r="C119" s="3"/>
      <c r="D119" s="39"/>
      <c r="E119" s="3"/>
      <c r="F119" s="530" t="s">
        <v>698</v>
      </c>
      <c r="G119" s="530"/>
      <c r="H119" s="530"/>
      <c r="I119" s="100"/>
      <c r="J119" s="91"/>
      <c r="K119" s="3"/>
      <c r="L119" s="3"/>
      <c r="M119" s="3"/>
    </row>
    <row r="120" spans="1:13" ht="19.5" customHeight="1">
      <c r="A120" s="40" t="s">
        <v>109</v>
      </c>
      <c r="B120" s="40"/>
      <c r="C120" s="41" t="s">
        <v>110</v>
      </c>
      <c r="D120" s="531" t="s">
        <v>302</v>
      </c>
      <c r="E120" s="531"/>
      <c r="F120" s="531" t="s">
        <v>301</v>
      </c>
      <c r="G120" s="531"/>
      <c r="H120" s="531"/>
      <c r="I120" s="100"/>
      <c r="J120" s="91"/>
      <c r="K120" s="41"/>
      <c r="L120" s="41"/>
      <c r="M120" s="3"/>
    </row>
    <row r="121" spans="1:13" ht="15.75">
      <c r="A121" s="3"/>
      <c r="B121" s="3"/>
      <c r="C121" s="39"/>
      <c r="D121" s="39"/>
      <c r="E121" s="3"/>
      <c r="F121" s="3"/>
      <c r="G121" s="3"/>
      <c r="H121" s="3"/>
      <c r="I121" s="100"/>
      <c r="J121" s="91"/>
      <c r="K121" s="3"/>
      <c r="L121" s="3"/>
      <c r="M121" s="3"/>
    </row>
    <row r="122" spans="1:13" ht="15.75">
      <c r="A122" s="3"/>
      <c r="B122" s="3"/>
      <c r="C122" s="39"/>
      <c r="D122" s="39"/>
      <c r="E122" s="3"/>
      <c r="F122" s="3"/>
      <c r="G122" s="3"/>
      <c r="H122" s="3"/>
      <c r="I122" s="100"/>
      <c r="J122" s="91"/>
      <c r="K122" s="3"/>
      <c r="L122" s="3"/>
      <c r="M122" s="3"/>
    </row>
    <row r="123" spans="1:13" ht="15.75">
      <c r="A123" s="3"/>
      <c r="B123" s="3"/>
      <c r="C123" s="39"/>
      <c r="D123" s="39"/>
      <c r="E123" s="3"/>
      <c r="F123" s="3"/>
      <c r="G123" s="3"/>
      <c r="H123" s="3"/>
      <c r="I123" s="3"/>
      <c r="J123" s="91"/>
      <c r="K123" s="3"/>
      <c r="L123" s="3"/>
      <c r="M123" s="3"/>
    </row>
    <row r="124" spans="1:13" ht="15.75">
      <c r="A124" s="3"/>
      <c r="B124" s="3"/>
      <c r="C124" s="39"/>
      <c r="D124" s="39"/>
      <c r="E124" s="3"/>
      <c r="F124" s="3"/>
      <c r="G124" s="3"/>
      <c r="H124" s="3"/>
      <c r="I124" s="3"/>
      <c r="J124" s="91"/>
      <c r="K124" s="3"/>
      <c r="L124" s="3"/>
      <c r="M124" s="3"/>
    </row>
    <row r="125" spans="1:13" ht="18.75">
      <c r="A125" s="199"/>
      <c r="B125" s="42"/>
      <c r="C125" s="39"/>
      <c r="D125" s="39"/>
      <c r="E125" s="3"/>
      <c r="F125" s="3"/>
      <c r="G125" s="3"/>
      <c r="H125" s="3"/>
      <c r="I125" s="3"/>
      <c r="J125" s="91"/>
      <c r="K125" s="3"/>
      <c r="L125" s="3"/>
      <c r="M125" s="3"/>
    </row>
    <row r="126" spans="1:13" ht="15.75">
      <c r="A126" s="3"/>
      <c r="B126" s="3"/>
      <c r="C126" s="39"/>
      <c r="D126" s="39"/>
      <c r="E126" s="3"/>
      <c r="F126" s="3"/>
      <c r="G126" s="3"/>
      <c r="H126" s="3"/>
      <c r="I126" s="3"/>
      <c r="J126" s="91"/>
      <c r="K126" s="3"/>
      <c r="L126" s="3"/>
      <c r="M126" s="3"/>
    </row>
    <row r="127" spans="1:13" ht="15.75">
      <c r="A127" s="3"/>
      <c r="B127" s="3"/>
      <c r="C127" s="39"/>
      <c r="D127" s="39"/>
      <c r="E127" s="3"/>
      <c r="F127" s="3"/>
      <c r="G127" s="3"/>
      <c r="H127" s="3"/>
      <c r="I127" s="3"/>
      <c r="J127" s="91"/>
      <c r="K127" s="3"/>
      <c r="L127" s="3"/>
      <c r="M127" s="3"/>
    </row>
    <row r="128" spans="3:10" ht="15.75">
      <c r="C128" s="22"/>
      <c r="D128" s="22"/>
      <c r="J128" s="91"/>
    </row>
    <row r="129" ht="15.75">
      <c r="J129" s="91"/>
    </row>
    <row r="130" ht="15.75">
      <c r="J130" s="91"/>
    </row>
    <row r="131" ht="15.75">
      <c r="J131" s="91"/>
    </row>
    <row r="132" ht="15.75">
      <c r="J132" s="91"/>
    </row>
  </sheetData>
  <mergeCells count="16">
    <mergeCell ref="E2:I2"/>
    <mergeCell ref="E3:I3"/>
    <mergeCell ref="P9:Q9"/>
    <mergeCell ref="N9:O9"/>
    <mergeCell ref="A5:H5"/>
    <mergeCell ref="A4:H4"/>
    <mergeCell ref="A8:D9"/>
    <mergeCell ref="A104:D104"/>
    <mergeCell ref="A66:D67"/>
    <mergeCell ref="A64:D64"/>
    <mergeCell ref="A10:D10"/>
    <mergeCell ref="F119:H119"/>
    <mergeCell ref="F120:H120"/>
    <mergeCell ref="D120:E120"/>
    <mergeCell ref="A106:H106"/>
    <mergeCell ref="A108:E109"/>
  </mergeCells>
  <printOptions/>
  <pageMargins left="0.53" right="0.4" top="0.58" bottom="0.68" header="0.2" footer="0.2"/>
  <pageSetup horizontalDpi="180" verticalDpi="180" orientation="portrait" paperSize="9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20">
      <selection activeCell="I35" sqref="I35"/>
    </sheetView>
  </sheetViews>
  <sheetFormatPr defaultColWidth="9.140625" defaultRowHeight="12.75"/>
  <cols>
    <col min="1" max="1" width="3.28125" style="43" customWidth="1"/>
    <col min="2" max="4" width="9.140625" style="43" customWidth="1"/>
    <col min="5" max="5" width="2.421875" style="43" customWidth="1"/>
    <col min="6" max="6" width="2.28125" style="43" hidden="1" customWidth="1"/>
    <col min="7" max="7" width="4.00390625" style="43" customWidth="1"/>
    <col min="8" max="8" width="16.00390625" style="43" bestFit="1" customWidth="1"/>
    <col min="9" max="9" width="14.140625" style="43" bestFit="1" customWidth="1"/>
    <col min="10" max="10" width="15.57421875" style="43" customWidth="1"/>
    <col min="11" max="11" width="14.421875" style="43" customWidth="1"/>
    <col min="12" max="12" width="19.8515625" style="130" hidden="1" customWidth="1"/>
    <col min="13" max="13" width="21.00390625" style="130" customWidth="1"/>
    <col min="14" max="14" width="9.140625" style="43" customWidth="1"/>
    <col min="15" max="15" width="16.8515625" style="43" bestFit="1" customWidth="1"/>
    <col min="16" max="17" width="18.57421875" style="43" customWidth="1"/>
    <col min="18" max="16384" width="9.140625" style="43" customWidth="1"/>
  </cols>
  <sheetData>
    <row r="1" spans="1:11" ht="17.25">
      <c r="A1" s="66" t="s">
        <v>304</v>
      </c>
      <c r="F1" s="558" t="s">
        <v>605</v>
      </c>
      <c r="G1" s="558"/>
      <c r="H1" s="558"/>
      <c r="I1" s="558"/>
      <c r="J1" s="558"/>
      <c r="K1" s="558"/>
    </row>
    <row r="2" spans="1:11" ht="17.25" customHeight="1">
      <c r="A2" s="66"/>
      <c r="F2" s="559" t="s">
        <v>457</v>
      </c>
      <c r="G2" s="559"/>
      <c r="H2" s="559"/>
      <c r="I2" s="559"/>
      <c r="J2" s="559"/>
      <c r="K2" s="559"/>
    </row>
    <row r="3" spans="6:11" ht="15.75">
      <c r="F3" s="560" t="s">
        <v>456</v>
      </c>
      <c r="G3" s="560"/>
      <c r="H3" s="560"/>
      <c r="I3" s="560"/>
      <c r="J3" s="560"/>
      <c r="K3" s="560"/>
    </row>
    <row r="5" spans="1:11" ht="27.75" customHeight="1">
      <c r="A5" s="556" t="s">
        <v>280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</row>
    <row r="6" spans="1:11" ht="24" customHeight="1">
      <c r="A6" s="557" t="s">
        <v>684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ht="5.25" customHeight="1"/>
    <row r="8" spans="9:10" ht="15.75">
      <c r="I8" s="240"/>
      <c r="J8" s="240" t="s">
        <v>132</v>
      </c>
    </row>
    <row r="9" ht="6.75" customHeight="1"/>
    <row r="10" spans="1:11" ht="34.5" customHeight="1">
      <c r="A10" s="565" t="s">
        <v>111</v>
      </c>
      <c r="B10" s="566"/>
      <c r="C10" s="566"/>
      <c r="D10" s="566"/>
      <c r="E10" s="566"/>
      <c r="F10" s="567"/>
      <c r="G10" s="569" t="s">
        <v>131</v>
      </c>
      <c r="H10" s="561" t="s">
        <v>683</v>
      </c>
      <c r="I10" s="562"/>
      <c r="J10" s="563" t="s">
        <v>597</v>
      </c>
      <c r="K10" s="564"/>
    </row>
    <row r="11" spans="1:11" ht="17.25">
      <c r="A11" s="568"/>
      <c r="B11" s="544"/>
      <c r="C11" s="544"/>
      <c r="D11" s="544"/>
      <c r="E11" s="544"/>
      <c r="F11" s="545"/>
      <c r="G11" s="570"/>
      <c r="H11" s="395" t="s">
        <v>360</v>
      </c>
      <c r="I11" s="395" t="s">
        <v>361</v>
      </c>
      <c r="J11" s="395" t="s">
        <v>360</v>
      </c>
      <c r="K11" s="395" t="s">
        <v>361</v>
      </c>
    </row>
    <row r="12" spans="1:13" ht="19.5" customHeight="1">
      <c r="A12" s="224">
        <v>1</v>
      </c>
      <c r="B12" s="553" t="s">
        <v>602</v>
      </c>
      <c r="C12" s="554"/>
      <c r="D12" s="554"/>
      <c r="E12" s="554"/>
      <c r="F12" s="555"/>
      <c r="G12" s="109">
        <v>1</v>
      </c>
      <c r="H12" s="110">
        <f>J12-L12</f>
        <v>1115616100859</v>
      </c>
      <c r="I12" s="110">
        <f>K12-M12</f>
        <v>484595909860</v>
      </c>
      <c r="J12" s="110">
        <f>BCDTK!V68+BCDTK!V69</f>
        <v>1115616100859</v>
      </c>
      <c r="K12" s="490">
        <v>484595909860</v>
      </c>
      <c r="L12" s="110"/>
      <c r="M12" s="110"/>
    </row>
    <row r="13" spans="1:13" ht="19.5" customHeight="1">
      <c r="A13" s="111">
        <v>2</v>
      </c>
      <c r="B13" s="112" t="s">
        <v>290</v>
      </c>
      <c r="C13" s="113"/>
      <c r="D13" s="113"/>
      <c r="E13" s="113"/>
      <c r="F13" s="114"/>
      <c r="G13" s="115">
        <v>3</v>
      </c>
      <c r="H13" s="116">
        <f>J13-L13</f>
        <v>114351309</v>
      </c>
      <c r="I13" s="116">
        <f>K13-M13</f>
        <v>840916714</v>
      </c>
      <c r="J13" s="116">
        <v>114351309</v>
      </c>
      <c r="K13" s="490">
        <v>840916714</v>
      </c>
      <c r="L13" s="116"/>
      <c r="M13" s="116"/>
    </row>
    <row r="14" spans="1:13" ht="19.5" customHeight="1">
      <c r="A14" s="111">
        <v>3</v>
      </c>
      <c r="B14" s="112" t="s">
        <v>600</v>
      </c>
      <c r="C14" s="113"/>
      <c r="D14" s="113"/>
      <c r="E14" s="113"/>
      <c r="F14" s="114"/>
      <c r="G14" s="115">
        <v>10</v>
      </c>
      <c r="H14" s="121">
        <f>H12-H13</f>
        <v>1115501749550</v>
      </c>
      <c r="I14" s="121">
        <f>I12-I13</f>
        <v>483754993146</v>
      </c>
      <c r="J14" s="121">
        <f>J12-J13</f>
        <v>1115501749550</v>
      </c>
      <c r="K14" s="121">
        <f>K12-K13</f>
        <v>483754993146</v>
      </c>
      <c r="L14" s="121"/>
      <c r="M14" s="121"/>
    </row>
    <row r="15" spans="1:13" ht="19.5" customHeight="1">
      <c r="A15" s="111"/>
      <c r="B15" s="112" t="s">
        <v>601</v>
      </c>
      <c r="C15" s="113"/>
      <c r="D15" s="113"/>
      <c r="E15" s="113"/>
      <c r="F15" s="114"/>
      <c r="G15" s="115"/>
      <c r="H15" s="122"/>
      <c r="I15" s="122"/>
      <c r="J15" s="122"/>
      <c r="K15" s="122"/>
      <c r="L15" s="122"/>
      <c r="M15" s="122"/>
    </row>
    <row r="16" spans="1:13" ht="19.5" customHeight="1">
      <c r="A16" s="111">
        <v>4</v>
      </c>
      <c r="B16" s="112" t="s">
        <v>117</v>
      </c>
      <c r="C16" s="113"/>
      <c r="D16" s="113"/>
      <c r="E16" s="113"/>
      <c r="F16" s="114"/>
      <c r="G16" s="115">
        <v>11</v>
      </c>
      <c r="H16" s="116">
        <f>J16-L16</f>
        <v>1082076288712</v>
      </c>
      <c r="I16" s="116">
        <f>K16-M16</f>
        <v>468721125899</v>
      </c>
      <c r="J16" s="116">
        <v>1082076288712</v>
      </c>
      <c r="K16" s="490">
        <v>468721125899</v>
      </c>
      <c r="L16" s="116"/>
      <c r="M16" s="116"/>
    </row>
    <row r="17" spans="1:13" ht="19.5" customHeight="1">
      <c r="A17" s="111">
        <v>5</v>
      </c>
      <c r="B17" s="112" t="s">
        <v>603</v>
      </c>
      <c r="C17" s="113"/>
      <c r="D17" s="113"/>
      <c r="E17" s="113"/>
      <c r="F17" s="114"/>
      <c r="G17" s="115">
        <v>20</v>
      </c>
      <c r="H17" s="121">
        <f>H14-H16</f>
        <v>33425460838</v>
      </c>
      <c r="I17" s="121">
        <f>I14-I16</f>
        <v>15033867247</v>
      </c>
      <c r="J17" s="121">
        <f>J14-J16</f>
        <v>33425460838</v>
      </c>
      <c r="K17" s="121">
        <f>K14-K16</f>
        <v>15033867247</v>
      </c>
      <c r="L17" s="121"/>
      <c r="M17" s="121"/>
    </row>
    <row r="18" spans="1:13" ht="19.5" customHeight="1">
      <c r="A18" s="111"/>
      <c r="B18" s="112" t="s">
        <v>604</v>
      </c>
      <c r="C18" s="113"/>
      <c r="D18" s="113"/>
      <c r="E18" s="113"/>
      <c r="F18" s="114"/>
      <c r="G18" s="115"/>
      <c r="H18" s="121"/>
      <c r="I18" s="121"/>
      <c r="J18" s="121"/>
      <c r="K18" s="121"/>
      <c r="L18" s="121"/>
      <c r="M18" s="121"/>
    </row>
    <row r="19" spans="1:13" ht="19.5" customHeight="1">
      <c r="A19" s="111">
        <v>6</v>
      </c>
      <c r="B19" s="112" t="s">
        <v>118</v>
      </c>
      <c r="C19" s="113"/>
      <c r="D19" s="113"/>
      <c r="E19" s="113"/>
      <c r="F19" s="114"/>
      <c r="G19" s="115">
        <v>21</v>
      </c>
      <c r="H19" s="116">
        <f aca="true" t="shared" si="0" ref="H19:I23">J19-L19</f>
        <v>791327999</v>
      </c>
      <c r="I19" s="116">
        <f t="shared" si="0"/>
        <v>1019474839</v>
      </c>
      <c r="J19" s="116">
        <v>791327999</v>
      </c>
      <c r="K19" s="490">
        <v>1019474839</v>
      </c>
      <c r="L19" s="116"/>
      <c r="M19" s="116"/>
    </row>
    <row r="20" spans="1:13" ht="19.5" customHeight="1">
      <c r="A20" s="111">
        <v>7</v>
      </c>
      <c r="B20" s="112" t="s">
        <v>127</v>
      </c>
      <c r="C20" s="113"/>
      <c r="D20" s="113"/>
      <c r="E20" s="113"/>
      <c r="F20" s="114"/>
      <c r="G20" s="115">
        <v>22</v>
      </c>
      <c r="H20" s="116">
        <f t="shared" si="0"/>
        <v>4186059248</v>
      </c>
      <c r="I20" s="116">
        <f t="shared" si="0"/>
        <v>1778687417</v>
      </c>
      <c r="J20" s="116">
        <v>4186059248</v>
      </c>
      <c r="K20" s="490">
        <v>1778687417</v>
      </c>
      <c r="L20" s="116"/>
      <c r="M20" s="116"/>
    </row>
    <row r="21" spans="1:13" ht="19.5" customHeight="1">
      <c r="A21" s="117"/>
      <c r="B21" s="241" t="s">
        <v>291</v>
      </c>
      <c r="C21" s="119"/>
      <c r="D21" s="119"/>
      <c r="E21" s="119"/>
      <c r="F21" s="120"/>
      <c r="G21" s="118">
        <v>23</v>
      </c>
      <c r="H21" s="396">
        <f t="shared" si="0"/>
        <v>4141402928</v>
      </c>
      <c r="I21" s="396">
        <f t="shared" si="0"/>
        <v>8316751917</v>
      </c>
      <c r="J21" s="498">
        <v>4141402928</v>
      </c>
      <c r="K21" s="498">
        <v>8316751917</v>
      </c>
      <c r="L21" s="318"/>
      <c r="M21" s="318"/>
    </row>
    <row r="22" spans="1:13" ht="19.5" customHeight="1">
      <c r="A22" s="111">
        <v>8</v>
      </c>
      <c r="B22" s="112" t="s">
        <v>119</v>
      </c>
      <c r="C22" s="113"/>
      <c r="D22" s="113"/>
      <c r="E22" s="113"/>
      <c r="F22" s="114"/>
      <c r="G22" s="115">
        <v>24</v>
      </c>
      <c r="H22" s="116">
        <f t="shared" si="0"/>
        <v>8411237662</v>
      </c>
      <c r="I22" s="116">
        <f t="shared" si="0"/>
        <v>4831783901</v>
      </c>
      <c r="J22" s="116">
        <v>8411237662</v>
      </c>
      <c r="K22" s="490">
        <v>4831783901</v>
      </c>
      <c r="L22" s="116"/>
      <c r="M22" s="116"/>
    </row>
    <row r="23" spans="1:13" ht="19.5" customHeight="1">
      <c r="A23" s="111">
        <v>9</v>
      </c>
      <c r="B23" s="112" t="s">
        <v>120</v>
      </c>
      <c r="C23" s="113"/>
      <c r="D23" s="113"/>
      <c r="E23" s="113"/>
      <c r="F23" s="114"/>
      <c r="G23" s="115">
        <v>25</v>
      </c>
      <c r="H23" s="116">
        <f t="shared" si="0"/>
        <v>3513316109</v>
      </c>
      <c r="I23" s="116">
        <f t="shared" si="0"/>
        <v>2126945013</v>
      </c>
      <c r="J23" s="116">
        <v>3513316109</v>
      </c>
      <c r="K23" s="490">
        <v>2126945013</v>
      </c>
      <c r="L23" s="116"/>
      <c r="M23" s="116"/>
    </row>
    <row r="24" spans="1:13" ht="19.5" customHeight="1">
      <c r="A24" s="111">
        <v>10</v>
      </c>
      <c r="B24" s="112" t="s">
        <v>121</v>
      </c>
      <c r="C24" s="113"/>
      <c r="D24" s="113"/>
      <c r="E24" s="113"/>
      <c r="F24" s="114"/>
      <c r="G24" s="115">
        <v>30</v>
      </c>
      <c r="H24" s="116">
        <f>H17+H19-H20-H22-H23</f>
        <v>18106175818</v>
      </c>
      <c r="I24" s="116">
        <f>I17+I19-I20-I22-I23</f>
        <v>7315925755</v>
      </c>
      <c r="J24" s="116">
        <f>J17+J19-J20-J22-J23</f>
        <v>18106175818</v>
      </c>
      <c r="K24" s="116">
        <f>K17+K19-K20-K22-K23</f>
        <v>7315925755</v>
      </c>
      <c r="L24" s="116"/>
      <c r="M24" s="116"/>
    </row>
    <row r="25" spans="1:13" ht="19.5" customHeight="1">
      <c r="A25" s="111"/>
      <c r="B25" s="112" t="s">
        <v>292</v>
      </c>
      <c r="C25" s="113"/>
      <c r="D25" s="113"/>
      <c r="E25" s="113"/>
      <c r="F25" s="114"/>
      <c r="G25" s="115"/>
      <c r="H25" s="116"/>
      <c r="I25" s="116"/>
      <c r="J25" s="116"/>
      <c r="K25" s="116"/>
      <c r="L25" s="116"/>
      <c r="M25" s="116"/>
    </row>
    <row r="26" spans="1:13" ht="19.5" customHeight="1">
      <c r="A26" s="111">
        <v>11</v>
      </c>
      <c r="B26" s="112" t="s">
        <v>122</v>
      </c>
      <c r="C26" s="113"/>
      <c r="D26" s="113"/>
      <c r="E26" s="113"/>
      <c r="F26" s="114"/>
      <c r="G26" s="115">
        <v>31</v>
      </c>
      <c r="H26" s="116">
        <f>J26-L26</f>
        <v>405722379</v>
      </c>
      <c r="I26" s="116">
        <f>K26-M26</f>
        <v>1204602865</v>
      </c>
      <c r="J26" s="116">
        <v>405722379</v>
      </c>
      <c r="K26" s="490">
        <v>1204602865</v>
      </c>
      <c r="L26" s="116"/>
      <c r="M26" s="116"/>
    </row>
    <row r="27" spans="1:13" ht="19.5" customHeight="1">
      <c r="A27" s="111">
        <v>12</v>
      </c>
      <c r="B27" s="112" t="s">
        <v>123</v>
      </c>
      <c r="C27" s="113"/>
      <c r="D27" s="113"/>
      <c r="E27" s="113"/>
      <c r="F27" s="114"/>
      <c r="G27" s="115">
        <v>32</v>
      </c>
      <c r="H27" s="116">
        <f>J27-L27</f>
        <v>0</v>
      </c>
      <c r="I27" s="116">
        <f>K27-M27</f>
        <v>0</v>
      </c>
      <c r="J27" s="116"/>
      <c r="K27" s="491">
        <v>0</v>
      </c>
      <c r="L27" s="116"/>
      <c r="M27" s="116"/>
    </row>
    <row r="28" spans="1:13" ht="19.5" customHeight="1">
      <c r="A28" s="111">
        <v>13</v>
      </c>
      <c r="B28" s="112" t="s">
        <v>124</v>
      </c>
      <c r="C28" s="113"/>
      <c r="D28" s="113"/>
      <c r="E28" s="113"/>
      <c r="F28" s="114"/>
      <c r="G28" s="115">
        <v>40</v>
      </c>
      <c r="H28" s="123">
        <f>H26-H27</f>
        <v>405722379</v>
      </c>
      <c r="I28" s="123">
        <f>I26-I27</f>
        <v>1204602865</v>
      </c>
      <c r="J28" s="123">
        <f>J26-J27</f>
        <v>405722379</v>
      </c>
      <c r="K28" s="123">
        <f>K26-K27</f>
        <v>1204602865</v>
      </c>
      <c r="L28" s="123"/>
      <c r="M28" s="123"/>
    </row>
    <row r="29" spans="1:13" ht="19.5" customHeight="1">
      <c r="A29" s="111">
        <v>14</v>
      </c>
      <c r="B29" s="124" t="s">
        <v>278</v>
      </c>
      <c r="C29" s="113"/>
      <c r="D29" s="113"/>
      <c r="E29" s="113"/>
      <c r="F29" s="114"/>
      <c r="G29" s="115">
        <v>50</v>
      </c>
      <c r="H29" s="116">
        <f>H24+H28</f>
        <v>18511898197</v>
      </c>
      <c r="I29" s="116">
        <f>I24+I28</f>
        <v>8520528620</v>
      </c>
      <c r="J29" s="116">
        <f>J24+J28</f>
        <v>18511898197</v>
      </c>
      <c r="K29" s="116">
        <f>K24+K28</f>
        <v>8520528620</v>
      </c>
      <c r="L29" s="116"/>
      <c r="M29" s="116"/>
    </row>
    <row r="30" spans="1:13" ht="19.5" customHeight="1">
      <c r="A30" s="111"/>
      <c r="B30" s="124" t="s">
        <v>277</v>
      </c>
      <c r="C30" s="113"/>
      <c r="D30" s="113"/>
      <c r="E30" s="113"/>
      <c r="F30" s="114"/>
      <c r="G30" s="115"/>
      <c r="H30" s="116"/>
      <c r="I30" s="116"/>
      <c r="J30" s="116"/>
      <c r="K30" s="116"/>
      <c r="L30" s="116"/>
      <c r="M30" s="116"/>
    </row>
    <row r="31" spans="1:13" ht="19.5" customHeight="1">
      <c r="A31" s="111">
        <v>15</v>
      </c>
      <c r="B31" s="124" t="s">
        <v>484</v>
      </c>
      <c r="C31" s="113"/>
      <c r="D31" s="113"/>
      <c r="E31" s="113"/>
      <c r="F31" s="114"/>
      <c r="G31" s="115">
        <v>51</v>
      </c>
      <c r="H31" s="116">
        <f>H29*0.14</f>
        <v>2591665747.5800004</v>
      </c>
      <c r="I31" s="116">
        <v>0</v>
      </c>
      <c r="J31" s="116">
        <f>J29*0.14</f>
        <v>2591665747.5800004</v>
      </c>
      <c r="K31" s="116"/>
      <c r="L31" s="116"/>
      <c r="M31" s="116"/>
    </row>
    <row r="32" spans="1:13" ht="19.5" customHeight="1">
      <c r="A32" s="111">
        <v>16</v>
      </c>
      <c r="B32" s="124" t="s">
        <v>485</v>
      </c>
      <c r="C32" s="113"/>
      <c r="D32" s="113"/>
      <c r="E32" s="113"/>
      <c r="F32" s="114"/>
      <c r="G32" s="115">
        <v>52</v>
      </c>
      <c r="H32" s="116"/>
      <c r="I32" s="116"/>
      <c r="J32" s="116"/>
      <c r="K32" s="116"/>
      <c r="L32" s="116"/>
      <c r="M32" s="116"/>
    </row>
    <row r="33" spans="1:17" ht="19.5" customHeight="1">
      <c r="A33" s="111">
        <v>17</v>
      </c>
      <c r="B33" s="549" t="s">
        <v>598</v>
      </c>
      <c r="C33" s="550"/>
      <c r="D33" s="550"/>
      <c r="E33" s="550"/>
      <c r="F33" s="551"/>
      <c r="G33" s="115">
        <v>60</v>
      </c>
      <c r="H33" s="225">
        <f>H29-H31</f>
        <v>15920232449.42</v>
      </c>
      <c r="I33" s="225">
        <f>I29-I31</f>
        <v>8520528620</v>
      </c>
      <c r="J33" s="225">
        <f>J29-J31</f>
        <v>15920232449.42</v>
      </c>
      <c r="K33" s="225">
        <f>K29-K31</f>
        <v>8520528620</v>
      </c>
      <c r="L33" s="225"/>
      <c r="M33" s="225"/>
      <c r="O33" s="601"/>
      <c r="P33" s="601"/>
      <c r="Q33" s="601"/>
    </row>
    <row r="34" spans="1:11" ht="19.5" customHeight="1">
      <c r="A34" s="319"/>
      <c r="B34" s="549" t="s">
        <v>279</v>
      </c>
      <c r="C34" s="550"/>
      <c r="D34" s="550"/>
      <c r="E34" s="550"/>
      <c r="F34" s="551"/>
      <c r="G34" s="300"/>
      <c r="H34" s="301"/>
      <c r="I34" s="301"/>
      <c r="J34" s="301"/>
      <c r="K34" s="301"/>
    </row>
    <row r="35" spans="1:12" ht="19.5" customHeight="1">
      <c r="A35" s="320">
        <v>18</v>
      </c>
      <c r="B35" s="546" t="s">
        <v>599</v>
      </c>
      <c r="C35" s="547"/>
      <c r="D35" s="547"/>
      <c r="E35" s="547"/>
      <c r="F35" s="548"/>
      <c r="G35" s="125">
        <v>70</v>
      </c>
      <c r="H35" s="126">
        <f>H33/L35</f>
        <v>1007.6096486974684</v>
      </c>
      <c r="I35" s="126">
        <f>I33/L35</f>
        <v>539.2739632911392</v>
      </c>
      <c r="J35" s="126">
        <f>J33/L35</f>
        <v>1007.6096486974684</v>
      </c>
      <c r="K35" s="126">
        <f>K33/L35</f>
        <v>539.2739632911392</v>
      </c>
      <c r="L35" s="130">
        <v>15800000</v>
      </c>
    </row>
    <row r="36" ht="11.25" customHeight="1">
      <c r="A36" s="197"/>
    </row>
    <row r="37" spans="9:11" ht="15.75">
      <c r="I37" s="552" t="s">
        <v>696</v>
      </c>
      <c r="J37" s="552"/>
      <c r="K37" s="552"/>
    </row>
    <row r="38" spans="2:11" ht="17.25">
      <c r="B38" s="66" t="s">
        <v>149</v>
      </c>
      <c r="E38" s="66" t="s">
        <v>150</v>
      </c>
      <c r="F38" s="66" t="s">
        <v>150</v>
      </c>
      <c r="J38" s="397" t="s">
        <v>303</v>
      </c>
      <c r="K38" s="397"/>
    </row>
  </sheetData>
  <mergeCells count="14">
    <mergeCell ref="B12:F12"/>
    <mergeCell ref="A5:K5"/>
    <mergeCell ref="A6:K6"/>
    <mergeCell ref="F1:K1"/>
    <mergeCell ref="F2:K2"/>
    <mergeCell ref="F3:K3"/>
    <mergeCell ref="H10:I10"/>
    <mergeCell ref="J10:K10"/>
    <mergeCell ref="A10:F11"/>
    <mergeCell ref="G10:G11"/>
    <mergeCell ref="B35:F35"/>
    <mergeCell ref="B33:F33"/>
    <mergeCell ref="B34:F34"/>
    <mergeCell ref="I37:K37"/>
  </mergeCells>
  <printOptions/>
  <pageMargins left="0.42" right="0.25" top="0.3" bottom="0.27" header="0.3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D16" sqref="D16"/>
    </sheetView>
  </sheetViews>
  <sheetFormatPr defaultColWidth="9.140625" defaultRowHeight="12.75"/>
  <cols>
    <col min="1" max="1" width="51.28125" style="390" customWidth="1"/>
    <col min="2" max="2" width="5.7109375" style="391" customWidth="1"/>
    <col min="3" max="3" width="7.7109375" style="391" customWidth="1"/>
    <col min="4" max="4" width="18.8515625" style="392" customWidth="1"/>
    <col min="5" max="5" width="17.7109375" style="389" customWidth="1"/>
    <col min="6" max="6" width="16.28125" style="390" customWidth="1"/>
    <col min="7" max="7" width="15.7109375" style="390" customWidth="1"/>
    <col min="8" max="8" width="9.140625" style="390" customWidth="1"/>
    <col min="9" max="9" width="12.421875" style="390" bestFit="1" customWidth="1"/>
    <col min="10" max="16384" width="9.140625" style="390" customWidth="1"/>
  </cols>
  <sheetData>
    <row r="1" spans="1:5" s="127" customFormat="1" ht="18" customHeight="1">
      <c r="A1" s="136" t="s">
        <v>300</v>
      </c>
      <c r="B1" s="573" t="s">
        <v>660</v>
      </c>
      <c r="C1" s="573"/>
      <c r="D1" s="573"/>
      <c r="E1" s="573"/>
    </row>
    <row r="2" spans="1:5" s="127" customFormat="1" ht="20.25">
      <c r="A2" s="136"/>
      <c r="B2" s="502" t="s">
        <v>453</v>
      </c>
      <c r="C2" s="502"/>
      <c r="D2" s="502"/>
      <c r="E2" s="502"/>
    </row>
    <row r="3" spans="1:5" s="127" customFormat="1" ht="16.5" customHeight="1">
      <c r="A3" s="136"/>
      <c r="B3" s="502" t="s">
        <v>456</v>
      </c>
      <c r="C3" s="502"/>
      <c r="D3" s="502"/>
      <c r="E3" s="502"/>
    </row>
    <row r="4" spans="1:5" s="127" customFormat="1" ht="12" customHeight="1">
      <c r="A4" s="137"/>
      <c r="B4" s="133"/>
      <c r="C4" s="133"/>
      <c r="D4" s="138"/>
      <c r="E4" s="139"/>
    </row>
    <row r="5" spans="1:5" s="127" customFormat="1" ht="34.5" customHeight="1">
      <c r="A5" s="574" t="s">
        <v>159</v>
      </c>
      <c r="B5" s="574"/>
      <c r="C5" s="574"/>
      <c r="D5" s="574"/>
      <c r="E5" s="574"/>
    </row>
    <row r="6" spans="1:5" s="140" customFormat="1" ht="21">
      <c r="A6" s="575" t="s">
        <v>160</v>
      </c>
      <c r="B6" s="575"/>
      <c r="C6" s="575"/>
      <c r="D6" s="575"/>
      <c r="E6" s="575"/>
    </row>
    <row r="7" spans="1:5" s="140" customFormat="1" ht="23.25">
      <c r="A7" s="557" t="s">
        <v>684</v>
      </c>
      <c r="B7" s="557"/>
      <c r="C7" s="557"/>
      <c r="D7" s="557"/>
      <c r="E7" s="557"/>
    </row>
    <row r="8" spans="2:5" s="127" customFormat="1" ht="16.5">
      <c r="B8" s="134"/>
      <c r="C8" s="134"/>
      <c r="D8" s="129"/>
      <c r="E8" s="135"/>
    </row>
    <row r="9" spans="1:5" s="127" customFormat="1" ht="16.5">
      <c r="A9" s="129"/>
      <c r="B9" s="134"/>
      <c r="C9" s="134"/>
      <c r="D9" s="141" t="s">
        <v>161</v>
      </c>
      <c r="E9" s="142"/>
    </row>
    <row r="10" spans="1:5" s="65" customFormat="1" ht="38.25" customHeight="1">
      <c r="A10" s="143" t="s">
        <v>115</v>
      </c>
      <c r="B10" s="242" t="s">
        <v>295</v>
      </c>
      <c r="C10" s="242" t="s">
        <v>293</v>
      </c>
      <c r="D10" s="571" t="s">
        <v>597</v>
      </c>
      <c r="E10" s="572"/>
    </row>
    <row r="11" spans="1:5" s="65" customFormat="1" ht="21" customHeight="1">
      <c r="A11" s="144"/>
      <c r="B11" s="398"/>
      <c r="C11" s="398"/>
      <c r="D11" s="398" t="s">
        <v>686</v>
      </c>
      <c r="E11" s="399" t="s">
        <v>685</v>
      </c>
    </row>
    <row r="12" spans="1:5" s="65" customFormat="1" ht="19.5" customHeight="1">
      <c r="A12" s="144">
        <v>1</v>
      </c>
      <c r="B12" s="128">
        <v>2</v>
      </c>
      <c r="C12" s="128">
        <v>3</v>
      </c>
      <c r="D12" s="128">
        <v>4</v>
      </c>
      <c r="E12" s="145">
        <v>5</v>
      </c>
    </row>
    <row r="13" spans="1:5" s="65" customFormat="1" ht="17.25" customHeight="1">
      <c r="A13" s="146" t="s">
        <v>162</v>
      </c>
      <c r="B13" s="128"/>
      <c r="C13" s="128"/>
      <c r="D13" s="147"/>
      <c r="E13" s="148"/>
    </row>
    <row r="14" spans="1:5" s="106" customFormat="1" ht="17.25" customHeight="1">
      <c r="A14" s="149" t="s">
        <v>163</v>
      </c>
      <c r="B14" s="150" t="s">
        <v>133</v>
      </c>
      <c r="C14" s="150"/>
      <c r="D14" s="151">
        <f>KQKD!J33</f>
        <v>15920232449.42</v>
      </c>
      <c r="E14" s="159">
        <v>8520528620</v>
      </c>
    </row>
    <row r="15" spans="1:5" s="106" customFormat="1" ht="17.25" customHeight="1">
      <c r="A15" s="149" t="s">
        <v>164</v>
      </c>
      <c r="B15" s="154"/>
      <c r="C15" s="154"/>
      <c r="D15" s="155"/>
      <c r="E15" s="152"/>
    </row>
    <row r="16" spans="1:5" s="106" customFormat="1" ht="17.25" customHeight="1">
      <c r="A16" s="153" t="s">
        <v>165</v>
      </c>
      <c r="B16" s="154" t="s">
        <v>166</v>
      </c>
      <c r="C16" s="154"/>
      <c r="D16" s="152">
        <v>363893223</v>
      </c>
      <c r="E16" s="152">
        <v>406642264</v>
      </c>
    </row>
    <row r="17" spans="1:6" s="106" customFormat="1" ht="17.25" customHeight="1">
      <c r="A17" s="153" t="s">
        <v>167</v>
      </c>
      <c r="B17" s="154" t="s">
        <v>134</v>
      </c>
      <c r="C17" s="154"/>
      <c r="D17" s="152"/>
      <c r="E17" s="152"/>
      <c r="F17" s="152">
        <v>1407922</v>
      </c>
    </row>
    <row r="18" spans="1:5" s="106" customFormat="1" ht="17.25" customHeight="1">
      <c r="A18" s="153" t="s">
        <v>168</v>
      </c>
      <c r="B18" s="154" t="s">
        <v>169</v>
      </c>
      <c r="C18" s="154"/>
      <c r="D18" s="152">
        <v>-46280000</v>
      </c>
      <c r="E18" s="152">
        <v>-675926319</v>
      </c>
    </row>
    <row r="19" spans="1:9" s="106" customFormat="1" ht="17.25" customHeight="1">
      <c r="A19" s="153" t="s">
        <v>170</v>
      </c>
      <c r="B19" s="154" t="s">
        <v>171</v>
      </c>
      <c r="C19" s="154"/>
      <c r="D19" s="152">
        <f>-G21</f>
        <v>-745047989</v>
      </c>
      <c r="E19" s="152">
        <v>-343548520</v>
      </c>
      <c r="F19" s="106" t="s">
        <v>581</v>
      </c>
      <c r="H19" s="106" t="s">
        <v>582</v>
      </c>
      <c r="I19" s="106">
        <v>308217885</v>
      </c>
    </row>
    <row r="20" spans="1:7" s="106" customFormat="1" ht="17.25" customHeight="1">
      <c r="A20" s="153" t="s">
        <v>172</v>
      </c>
      <c r="B20" s="154" t="s">
        <v>173</v>
      </c>
      <c r="C20" s="154"/>
      <c r="D20" s="152">
        <f>KQKD!J21</f>
        <v>4141402928</v>
      </c>
      <c r="E20" s="152">
        <v>1759672821</v>
      </c>
      <c r="F20" s="106" t="s">
        <v>586</v>
      </c>
      <c r="G20" s="106">
        <v>436830104</v>
      </c>
    </row>
    <row r="21" spans="1:7" s="106" customFormat="1" ht="17.25" customHeight="1">
      <c r="A21" s="153"/>
      <c r="B21" s="154"/>
      <c r="C21" s="154"/>
      <c r="D21" s="155"/>
      <c r="E21" s="152"/>
      <c r="G21" s="106">
        <f>G20+I19+G19</f>
        <v>745047989</v>
      </c>
    </row>
    <row r="22" spans="1:5" s="106" customFormat="1" ht="38.25" customHeight="1">
      <c r="A22" s="156" t="s">
        <v>174</v>
      </c>
      <c r="B22" s="150" t="s">
        <v>175</v>
      </c>
      <c r="C22" s="150"/>
      <c r="D22" s="151">
        <f>SUM(D14:D20)</f>
        <v>19634200611.42</v>
      </c>
      <c r="E22" s="151">
        <f>SUM(E14:E20)</f>
        <v>9667368866</v>
      </c>
    </row>
    <row r="23" spans="1:6" s="106" customFormat="1" ht="17.25" customHeight="1">
      <c r="A23" s="153" t="s">
        <v>176</v>
      </c>
      <c r="B23" s="154" t="s">
        <v>177</v>
      </c>
      <c r="C23" s="154"/>
      <c r="D23" s="152">
        <f>-CDKT!J40</f>
        <v>2358988421</v>
      </c>
      <c r="E23" s="152">
        <v>-25096988278</v>
      </c>
      <c r="F23" s="152"/>
    </row>
    <row r="24" spans="1:5" s="106" customFormat="1" ht="17.25" customHeight="1">
      <c r="A24" s="153" t="s">
        <v>178</v>
      </c>
      <c r="B24" s="154" t="s">
        <v>135</v>
      </c>
      <c r="C24" s="154"/>
      <c r="D24" s="152">
        <f>-(CDKT!G25-CDKT!H25)</f>
        <v>-201935606818</v>
      </c>
      <c r="E24" s="152">
        <v>-45371811728</v>
      </c>
    </row>
    <row r="25" spans="1:5" s="106" customFormat="1" ht="33" customHeight="1">
      <c r="A25" s="157" t="s">
        <v>179</v>
      </c>
      <c r="B25" s="154" t="s">
        <v>136</v>
      </c>
      <c r="C25" s="154"/>
      <c r="D25" s="152">
        <f>CDKT!J88</f>
        <v>177676983334</v>
      </c>
      <c r="E25" s="152">
        <v>12110919067</v>
      </c>
    </row>
    <row r="26" spans="1:5" s="106" customFormat="1" ht="17.25" customHeight="1">
      <c r="A26" s="153" t="s">
        <v>180</v>
      </c>
      <c r="B26" s="154" t="s">
        <v>181</v>
      </c>
      <c r="C26" s="154"/>
      <c r="D26" s="152">
        <f>(CDKT!H29-CDKT!G29+CDKT!H61-CDKT!G61)</f>
        <v>-126342383</v>
      </c>
      <c r="E26" s="152">
        <v>-12035008</v>
      </c>
    </row>
    <row r="27" spans="1:5" s="106" customFormat="1" ht="17.25" customHeight="1">
      <c r="A27" s="153" t="s">
        <v>182</v>
      </c>
      <c r="B27" s="154" t="s">
        <v>183</v>
      </c>
      <c r="C27" s="154"/>
      <c r="D27" s="152">
        <f>-KQKD!J21</f>
        <v>-4141402928</v>
      </c>
      <c r="E27" s="152">
        <v>-1759672821</v>
      </c>
    </row>
    <row r="28" spans="1:5" s="106" customFormat="1" ht="17.25" customHeight="1">
      <c r="A28" s="153" t="s">
        <v>281</v>
      </c>
      <c r="B28" s="154" t="s">
        <v>184</v>
      </c>
      <c r="C28" s="154"/>
      <c r="D28" s="152">
        <f>-BCDTK!U41</f>
        <v>0</v>
      </c>
      <c r="E28" s="152">
        <v>-492552440</v>
      </c>
    </row>
    <row r="29" spans="1:5" s="106" customFormat="1" ht="17.25" customHeight="1">
      <c r="A29" s="153" t="s">
        <v>185</v>
      </c>
      <c r="B29" s="154" t="s">
        <v>186</v>
      </c>
      <c r="C29" s="154"/>
      <c r="D29" s="155">
        <v>179442161</v>
      </c>
      <c r="E29" s="152">
        <v>1712599817</v>
      </c>
    </row>
    <row r="30" spans="1:5" s="106" customFormat="1" ht="17.25" customHeight="1">
      <c r="A30" s="153" t="s">
        <v>187</v>
      </c>
      <c r="B30" s="154" t="s">
        <v>188</v>
      </c>
      <c r="C30" s="154"/>
      <c r="D30" s="152">
        <v>-12148427063</v>
      </c>
      <c r="E30" s="152">
        <v>-12000125255</v>
      </c>
    </row>
    <row r="31" spans="1:5" s="106" customFormat="1" ht="17.25" customHeight="1">
      <c r="A31" s="153"/>
      <c r="B31" s="154"/>
      <c r="C31" s="154"/>
      <c r="D31" s="152"/>
      <c r="E31" s="152"/>
    </row>
    <row r="32" spans="1:5" s="106" customFormat="1" ht="17.25" customHeight="1">
      <c r="A32" s="149" t="s">
        <v>189</v>
      </c>
      <c r="B32" s="150" t="s">
        <v>137</v>
      </c>
      <c r="C32" s="150"/>
      <c r="D32" s="159">
        <f>SUM(D21:D30)</f>
        <v>-18502164664.580017</v>
      </c>
      <c r="E32" s="159">
        <f>SUM(E21:E30)</f>
        <v>-61242297780</v>
      </c>
    </row>
    <row r="33" spans="1:5" s="106" customFormat="1" ht="17.25" customHeight="1">
      <c r="A33" s="160"/>
      <c r="B33" s="150"/>
      <c r="C33" s="150"/>
      <c r="D33" s="159"/>
      <c r="E33" s="152"/>
    </row>
    <row r="34" spans="1:5" s="106" customFormat="1" ht="17.25" customHeight="1">
      <c r="A34" s="161" t="s">
        <v>190</v>
      </c>
      <c r="B34" s="154"/>
      <c r="C34" s="154"/>
      <c r="D34" s="152"/>
      <c r="E34" s="152"/>
    </row>
    <row r="35" spans="1:5" s="106" customFormat="1" ht="33" customHeight="1">
      <c r="A35" s="162" t="s">
        <v>191</v>
      </c>
      <c r="B35" s="154" t="s">
        <v>138</v>
      </c>
      <c r="C35" s="243" t="s">
        <v>294</v>
      </c>
      <c r="D35" s="152">
        <v>-8799481519</v>
      </c>
      <c r="E35" s="152">
        <v>-1090923491</v>
      </c>
    </row>
    <row r="36" spans="1:5" s="106" customFormat="1" ht="34.5" customHeight="1">
      <c r="A36" s="162" t="s">
        <v>192</v>
      </c>
      <c r="B36" s="154" t="s">
        <v>139</v>
      </c>
      <c r="C36" s="154"/>
      <c r="D36" s="152">
        <f>G19</f>
        <v>0</v>
      </c>
      <c r="E36" s="152">
        <v>0</v>
      </c>
    </row>
    <row r="37" spans="1:5" s="106" customFormat="1" ht="17.25" customHeight="1">
      <c r="A37" s="163" t="s">
        <v>193</v>
      </c>
      <c r="B37" s="154" t="s">
        <v>140</v>
      </c>
      <c r="C37" s="154"/>
      <c r="D37" s="152"/>
      <c r="E37" s="152"/>
    </row>
    <row r="38" spans="1:5" s="106" customFormat="1" ht="32.25" customHeight="1">
      <c r="A38" s="162" t="s">
        <v>194</v>
      </c>
      <c r="B38" s="154" t="s">
        <v>141</v>
      </c>
      <c r="C38" s="154"/>
      <c r="D38" s="152"/>
      <c r="E38" s="152"/>
    </row>
    <row r="39" spans="1:5" s="106" customFormat="1" ht="17.25" customHeight="1">
      <c r="A39" s="163" t="s">
        <v>195</v>
      </c>
      <c r="B39" s="154" t="s">
        <v>142</v>
      </c>
      <c r="C39" s="154"/>
      <c r="D39" s="152"/>
      <c r="E39" s="152"/>
    </row>
    <row r="40" spans="1:5" s="106" customFormat="1" ht="17.25" customHeight="1">
      <c r="A40" s="153" t="s">
        <v>196</v>
      </c>
      <c r="B40" s="154" t="s">
        <v>197</v>
      </c>
      <c r="C40" s="154"/>
      <c r="D40" s="152"/>
      <c r="E40" s="152"/>
    </row>
    <row r="41" spans="1:5" s="106" customFormat="1" ht="17.25" customHeight="1">
      <c r="A41" s="153" t="s">
        <v>198</v>
      </c>
      <c r="B41" s="154" t="s">
        <v>199</v>
      </c>
      <c r="C41" s="154"/>
      <c r="D41" s="152">
        <v>5510750000</v>
      </c>
      <c r="E41" s="152">
        <v>343548520</v>
      </c>
    </row>
    <row r="42" spans="1:5" s="106" customFormat="1" ht="17.25" customHeight="1">
      <c r="A42" s="149" t="s">
        <v>200</v>
      </c>
      <c r="B42" s="150" t="s">
        <v>143</v>
      </c>
      <c r="C42" s="150"/>
      <c r="D42" s="159">
        <f>SUM(D35:D41)</f>
        <v>-3288731519</v>
      </c>
      <c r="E42" s="159">
        <f>SUM(E35:E41)</f>
        <v>-747374971</v>
      </c>
    </row>
    <row r="43" spans="1:5" s="106" customFormat="1" ht="17.25" customHeight="1">
      <c r="A43" s="158"/>
      <c r="B43" s="150"/>
      <c r="C43" s="150"/>
      <c r="D43" s="159"/>
      <c r="E43" s="152"/>
    </row>
    <row r="44" spans="1:5" s="106" customFormat="1" ht="17.25" customHeight="1">
      <c r="A44" s="161" t="s">
        <v>201</v>
      </c>
      <c r="B44" s="154"/>
      <c r="C44" s="154"/>
      <c r="D44" s="152"/>
      <c r="E44" s="152"/>
    </row>
    <row r="45" spans="1:5" s="106" customFormat="1" ht="33" customHeight="1">
      <c r="A45" s="162" t="s">
        <v>202</v>
      </c>
      <c r="B45" s="154" t="s">
        <v>144</v>
      </c>
      <c r="C45" s="154"/>
      <c r="D45" s="152">
        <v>34240151602</v>
      </c>
      <c r="E45" s="152"/>
    </row>
    <row r="46" spans="1:5" s="106" customFormat="1" ht="32.25" customHeight="1">
      <c r="A46" s="162" t="s">
        <v>203</v>
      </c>
      <c r="B46" s="154" t="s">
        <v>145</v>
      </c>
      <c r="C46" s="154"/>
      <c r="D46" s="152"/>
      <c r="E46" s="152"/>
    </row>
    <row r="47" spans="1:5" s="106" customFormat="1" ht="17.25" customHeight="1">
      <c r="A47" s="153" t="s">
        <v>282</v>
      </c>
      <c r="B47" s="154" t="s">
        <v>204</v>
      </c>
      <c r="C47" s="154"/>
      <c r="D47" s="155">
        <f>BCDTK!V36+BCDTK!V56</f>
        <v>620769008830</v>
      </c>
      <c r="E47" s="152">
        <v>226144851734</v>
      </c>
    </row>
    <row r="48" spans="1:5" s="106" customFormat="1" ht="17.25" customHeight="1">
      <c r="A48" s="153" t="s">
        <v>283</v>
      </c>
      <c r="B48" s="154" t="s">
        <v>205</v>
      </c>
      <c r="C48" s="154"/>
      <c r="D48" s="152">
        <f>-(BCDTK!U56+BCDTK!U36)</f>
        <v>-356229450316</v>
      </c>
      <c r="E48" s="152">
        <v>-162663753701</v>
      </c>
    </row>
    <row r="49" spans="1:5" s="106" customFormat="1" ht="17.25" customHeight="1">
      <c r="A49" s="153" t="s">
        <v>284</v>
      </c>
      <c r="B49" s="154" t="s">
        <v>206</v>
      </c>
      <c r="C49" s="154"/>
      <c r="D49" s="152"/>
      <c r="E49" s="152"/>
    </row>
    <row r="50" spans="1:5" s="106" customFormat="1" ht="17.25" customHeight="1">
      <c r="A50" s="153" t="s">
        <v>285</v>
      </c>
      <c r="B50" s="154" t="s">
        <v>207</v>
      </c>
      <c r="C50" s="154"/>
      <c r="D50" s="152">
        <v>-18287200000</v>
      </c>
      <c r="E50" s="152">
        <v>-4811900000</v>
      </c>
    </row>
    <row r="51" spans="1:5" s="106" customFormat="1" ht="17.25" customHeight="1">
      <c r="A51" s="149" t="s">
        <v>208</v>
      </c>
      <c r="B51" s="150" t="s">
        <v>146</v>
      </c>
      <c r="C51" s="150"/>
      <c r="D51" s="159">
        <f>SUM(D47:D50)</f>
        <v>246252358514</v>
      </c>
      <c r="E51" s="159">
        <f>SUM(E47:E50)</f>
        <v>58669198033</v>
      </c>
    </row>
    <row r="52" spans="1:5" s="106" customFormat="1" ht="17.25" customHeight="1">
      <c r="A52" s="158" t="s">
        <v>209</v>
      </c>
      <c r="B52" s="150" t="s">
        <v>147</v>
      </c>
      <c r="C52" s="150"/>
      <c r="D52" s="159">
        <f>D51+D42+D32</f>
        <v>224461462330.41998</v>
      </c>
      <c r="E52" s="159">
        <v>-3320474718</v>
      </c>
    </row>
    <row r="53" spans="1:5" s="106" customFormat="1" ht="17.25" customHeight="1">
      <c r="A53" s="158" t="s">
        <v>210</v>
      </c>
      <c r="B53" s="150" t="s">
        <v>148</v>
      </c>
      <c r="C53" s="150"/>
      <c r="D53" s="159">
        <f>CDKT!H12</f>
        <v>11481711561</v>
      </c>
      <c r="E53" s="159">
        <v>8271644367</v>
      </c>
    </row>
    <row r="54" spans="1:5" s="106" customFormat="1" ht="17.25" customHeight="1">
      <c r="A54" s="153" t="s">
        <v>211</v>
      </c>
      <c r="B54" s="154" t="s">
        <v>212</v>
      </c>
      <c r="C54" s="154"/>
      <c r="D54" s="159"/>
      <c r="E54" s="159"/>
    </row>
    <row r="55" spans="1:7" s="106" customFormat="1" ht="17.25" customHeight="1">
      <c r="A55" s="158" t="s">
        <v>213</v>
      </c>
      <c r="B55" s="150" t="s">
        <v>214</v>
      </c>
      <c r="C55" s="150"/>
      <c r="D55" s="159">
        <f>SUM(D52:D53)</f>
        <v>235943173891.41998</v>
      </c>
      <c r="E55" s="159">
        <f>SUM(E52:E53)</f>
        <v>4951169649</v>
      </c>
      <c r="G55" s="106">
        <v>4951169649</v>
      </c>
    </row>
    <row r="56" spans="1:7" s="106" customFormat="1" ht="17.25" customHeight="1">
      <c r="A56" s="164"/>
      <c r="B56" s="165"/>
      <c r="C56" s="165"/>
      <c r="D56" s="166"/>
      <c r="E56" s="167"/>
      <c r="G56" s="106">
        <f>D55-G55</f>
        <v>230992004242.41998</v>
      </c>
    </row>
    <row r="57" spans="2:5" s="168" customFormat="1" ht="17.25" customHeight="1">
      <c r="B57" s="169"/>
      <c r="C57" s="169"/>
      <c r="D57" s="170"/>
      <c r="E57" s="171"/>
    </row>
    <row r="58" spans="1:5" s="168" customFormat="1" ht="17.25" customHeight="1">
      <c r="A58" s="385"/>
      <c r="C58" s="172" t="s">
        <v>697</v>
      </c>
      <c r="D58" s="170"/>
      <c r="E58" s="171"/>
    </row>
    <row r="59" spans="1:5" s="168" customFormat="1" ht="18.75" customHeight="1">
      <c r="A59" s="173" t="s">
        <v>215</v>
      </c>
      <c r="C59" s="174" t="s">
        <v>305</v>
      </c>
      <c r="D59" s="175"/>
      <c r="E59" s="171"/>
    </row>
    <row r="60" spans="2:5" s="168" customFormat="1" ht="16.5">
      <c r="B60" s="169"/>
      <c r="C60" s="169"/>
      <c r="D60" s="170"/>
      <c r="E60" s="171"/>
    </row>
    <row r="61" spans="2:5" s="106" customFormat="1" ht="16.5">
      <c r="B61" s="176"/>
      <c r="C61" s="176"/>
      <c r="D61" s="177"/>
      <c r="E61" s="135"/>
    </row>
    <row r="62" spans="2:5" s="106" customFormat="1" ht="16.5">
      <c r="B62" s="176"/>
      <c r="C62" s="176"/>
      <c r="D62" s="177"/>
      <c r="E62" s="135"/>
    </row>
    <row r="63" spans="2:5" s="386" customFormat="1" ht="12.75">
      <c r="B63" s="387"/>
      <c r="C63" s="387"/>
      <c r="D63" s="388"/>
      <c r="E63" s="389"/>
    </row>
    <row r="64" spans="2:5" s="178" customFormat="1" ht="16.5">
      <c r="B64" s="179"/>
      <c r="C64" s="179"/>
      <c r="D64" s="180"/>
      <c r="E64" s="181"/>
    </row>
    <row r="65" spans="2:5" s="386" customFormat="1" ht="12.75">
      <c r="B65" s="387"/>
      <c r="C65" s="387"/>
      <c r="D65" s="388"/>
      <c r="E65" s="389"/>
    </row>
    <row r="66" spans="2:5" s="386" customFormat="1" ht="12.75">
      <c r="B66" s="387"/>
      <c r="C66" s="387"/>
      <c r="D66" s="388"/>
      <c r="E66" s="389"/>
    </row>
    <row r="67" spans="2:5" s="386" customFormat="1" ht="12.75">
      <c r="B67" s="387"/>
      <c r="C67" s="387"/>
      <c r="D67" s="388"/>
      <c r="E67" s="389"/>
    </row>
    <row r="68" spans="2:5" s="386" customFormat="1" ht="12.75">
      <c r="B68" s="387"/>
      <c r="C68" s="387"/>
      <c r="D68" s="388"/>
      <c r="E68" s="389"/>
    </row>
    <row r="69" spans="2:5" s="386" customFormat="1" ht="12.75">
      <c r="B69" s="387"/>
      <c r="C69" s="387"/>
      <c r="D69" s="388"/>
      <c r="E69" s="389"/>
    </row>
    <row r="70" spans="2:5" s="386" customFormat="1" ht="12.75">
      <c r="B70" s="387"/>
      <c r="C70" s="387"/>
      <c r="D70" s="388"/>
      <c r="E70" s="389"/>
    </row>
    <row r="71" spans="2:5" s="386" customFormat="1" ht="12.75">
      <c r="B71" s="387"/>
      <c r="C71" s="387"/>
      <c r="D71" s="388"/>
      <c r="E71" s="389"/>
    </row>
    <row r="72" spans="2:5" s="386" customFormat="1" ht="12.75">
      <c r="B72" s="387"/>
      <c r="C72" s="387"/>
      <c r="D72" s="388"/>
      <c r="E72" s="389"/>
    </row>
    <row r="73" spans="2:5" s="386" customFormat="1" ht="12.75">
      <c r="B73" s="387"/>
      <c r="C73" s="387"/>
      <c r="D73" s="388"/>
      <c r="E73" s="389"/>
    </row>
    <row r="74" spans="2:5" s="386" customFormat="1" ht="12.75">
      <c r="B74" s="387"/>
      <c r="C74" s="387"/>
      <c r="D74" s="388"/>
      <c r="E74" s="389"/>
    </row>
    <row r="75" spans="2:5" s="386" customFormat="1" ht="12.75">
      <c r="B75" s="387"/>
      <c r="C75" s="387"/>
      <c r="D75" s="388"/>
      <c r="E75" s="389"/>
    </row>
    <row r="76" spans="2:5" s="386" customFormat="1" ht="12.75">
      <c r="B76" s="387"/>
      <c r="C76" s="387"/>
      <c r="D76" s="388"/>
      <c r="E76" s="389"/>
    </row>
    <row r="77" spans="2:5" s="386" customFormat="1" ht="12.75">
      <c r="B77" s="387"/>
      <c r="C77" s="387"/>
      <c r="D77" s="388"/>
      <c r="E77" s="389"/>
    </row>
    <row r="78" spans="2:5" s="386" customFormat="1" ht="12.75">
      <c r="B78" s="387"/>
      <c r="C78" s="387"/>
      <c r="D78" s="388"/>
      <c r="E78" s="389"/>
    </row>
    <row r="79" spans="2:5" s="386" customFormat="1" ht="12.75">
      <c r="B79" s="387"/>
      <c r="C79" s="387"/>
      <c r="D79" s="388"/>
      <c r="E79" s="389"/>
    </row>
  </sheetData>
  <mergeCells count="7">
    <mergeCell ref="D10:E10"/>
    <mergeCell ref="A7:E7"/>
    <mergeCell ref="B2:E2"/>
    <mergeCell ref="B1:E1"/>
    <mergeCell ref="B3:E3"/>
    <mergeCell ref="A5:E5"/>
    <mergeCell ref="A6:E6"/>
  </mergeCells>
  <printOptions/>
  <pageMargins left="0.39" right="0.25" top="0.45" bottom="0.56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71">
      <selection activeCell="G96" sqref="G96"/>
    </sheetView>
  </sheetViews>
  <sheetFormatPr defaultColWidth="9.140625" defaultRowHeight="12.75"/>
  <cols>
    <col min="1" max="1" width="4.7109375" style="249" customWidth="1"/>
    <col min="2" max="2" width="2.8515625" style="249" customWidth="1"/>
    <col min="3" max="3" width="9.421875" style="249" bestFit="1" customWidth="1"/>
    <col min="4" max="4" width="9.140625" style="249" customWidth="1"/>
    <col min="5" max="5" width="29.421875" style="249" customWidth="1"/>
    <col min="6" max="6" width="18.57421875" style="249" bestFit="1" customWidth="1"/>
    <col min="7" max="7" width="25.421875" style="249" customWidth="1"/>
    <col min="8" max="8" width="14.28125" style="249" customWidth="1"/>
    <col min="9" max="9" width="17.7109375" style="249" customWidth="1"/>
    <col min="10" max="16384" width="9.140625" style="249" customWidth="1"/>
  </cols>
  <sheetData>
    <row r="1" spans="1:9" ht="19.5" customHeight="1">
      <c r="A1" s="248" t="s">
        <v>311</v>
      </c>
      <c r="B1" s="248"/>
      <c r="C1" s="248"/>
      <c r="D1" s="248"/>
      <c r="F1" s="576" t="s">
        <v>312</v>
      </c>
      <c r="G1" s="576"/>
      <c r="I1" s="250"/>
    </row>
    <row r="2" spans="1:9" ht="17.25">
      <c r="A2" s="577"/>
      <c r="B2" s="577"/>
      <c r="C2" s="577"/>
      <c r="D2" s="577"/>
      <c r="E2" s="577"/>
      <c r="F2" s="578" t="s">
        <v>453</v>
      </c>
      <c r="G2" s="578"/>
      <c r="I2" s="250"/>
    </row>
    <row r="3" spans="4:9" ht="18" customHeight="1">
      <c r="D3" s="252"/>
      <c r="E3" s="250"/>
      <c r="F3" s="578" t="s">
        <v>454</v>
      </c>
      <c r="G3" s="578"/>
      <c r="I3" s="250"/>
    </row>
    <row r="4" spans="4:9" ht="17.25" customHeight="1">
      <c r="D4" s="252"/>
      <c r="E4" s="250"/>
      <c r="F4" s="578"/>
      <c r="G4" s="578"/>
      <c r="I4" s="250"/>
    </row>
    <row r="5" spans="1:7" ht="32.25" customHeight="1">
      <c r="A5" s="581" t="s">
        <v>313</v>
      </c>
      <c r="B5" s="581"/>
      <c r="C5" s="581"/>
      <c r="D5" s="581"/>
      <c r="E5" s="581"/>
      <c r="F5" s="581"/>
      <c r="G5" s="581"/>
    </row>
    <row r="6" spans="1:7" ht="31.5" customHeight="1">
      <c r="A6" s="581" t="s">
        <v>314</v>
      </c>
      <c r="B6" s="581"/>
      <c r="C6" s="581"/>
      <c r="D6" s="581"/>
      <c r="E6" s="581"/>
      <c r="F6" s="581"/>
      <c r="G6" s="581"/>
    </row>
    <row r="7" spans="1:7" ht="23.25" customHeight="1">
      <c r="A7" s="582" t="s">
        <v>684</v>
      </c>
      <c r="B7" s="582"/>
      <c r="C7" s="582"/>
      <c r="D7" s="582"/>
      <c r="E7" s="582"/>
      <c r="F7" s="582"/>
      <c r="G7" s="582"/>
    </row>
    <row r="8" ht="14.25" customHeight="1">
      <c r="A8" s="252"/>
    </row>
    <row r="9" spans="1:4" s="255" customFormat="1" ht="20.25">
      <c r="A9" s="253" t="s">
        <v>315</v>
      </c>
      <c r="B9" s="254"/>
      <c r="C9" s="254"/>
      <c r="D9" s="254"/>
    </row>
    <row r="10" spans="1:4" s="255" customFormat="1" ht="20.25">
      <c r="A10" s="254"/>
      <c r="B10" s="253" t="s">
        <v>316</v>
      </c>
      <c r="C10" s="254"/>
      <c r="D10" s="254"/>
    </row>
    <row r="11" spans="1:4" s="255" customFormat="1" ht="20.25">
      <c r="A11" s="254"/>
      <c r="B11" s="253" t="s">
        <v>317</v>
      </c>
      <c r="C11" s="254"/>
      <c r="D11" s="254"/>
    </row>
    <row r="12" spans="1:4" s="255" customFormat="1" ht="20.25">
      <c r="A12" s="254"/>
      <c r="B12" s="253" t="s">
        <v>318</v>
      </c>
      <c r="C12" s="254"/>
      <c r="D12" s="254"/>
    </row>
    <row r="13" spans="1:4" s="255" customFormat="1" ht="36.75" customHeight="1">
      <c r="A13" s="253" t="s">
        <v>319</v>
      </c>
      <c r="B13" s="254"/>
      <c r="C13" s="254"/>
      <c r="D13" s="254"/>
    </row>
    <row r="14" spans="1:4" s="255" customFormat="1" ht="23.25" customHeight="1">
      <c r="A14" s="254"/>
      <c r="B14" s="253" t="s">
        <v>687</v>
      </c>
      <c r="C14" s="254"/>
      <c r="D14" s="254"/>
    </row>
    <row r="15" spans="1:7" s="255" customFormat="1" ht="20.25">
      <c r="A15" s="256"/>
      <c r="B15" s="257" t="s">
        <v>320</v>
      </c>
      <c r="C15" s="256"/>
      <c r="D15" s="256"/>
      <c r="E15" s="258"/>
      <c r="F15" s="258"/>
      <c r="G15" s="258"/>
    </row>
    <row r="16" spans="1:7" s="255" customFormat="1" ht="31.5" customHeight="1">
      <c r="A16" s="257" t="s">
        <v>321</v>
      </c>
      <c r="B16" s="258"/>
      <c r="C16" s="256"/>
      <c r="D16" s="256"/>
      <c r="E16" s="258"/>
      <c r="F16" s="258"/>
      <c r="G16" s="258"/>
    </row>
    <row r="17" spans="1:7" s="255" customFormat="1" ht="24.75" customHeight="1">
      <c r="A17" s="257"/>
      <c r="B17" s="257" t="s">
        <v>322</v>
      </c>
      <c r="C17" s="256"/>
      <c r="D17" s="256"/>
      <c r="E17" s="258"/>
      <c r="F17" s="258"/>
      <c r="G17" s="258"/>
    </row>
    <row r="18" spans="2:7" s="255" customFormat="1" ht="20.25">
      <c r="B18" s="257" t="s">
        <v>449</v>
      </c>
      <c r="C18" s="256"/>
      <c r="D18" s="256"/>
      <c r="E18" s="258"/>
      <c r="F18" s="258"/>
      <c r="G18" s="258"/>
    </row>
    <row r="19" spans="1:7" s="255" customFormat="1" ht="18.75">
      <c r="A19" s="256"/>
      <c r="B19" s="258" t="s">
        <v>323</v>
      </c>
      <c r="C19" s="256"/>
      <c r="D19" s="256"/>
      <c r="E19" s="258"/>
      <c r="F19" s="258"/>
      <c r="G19" s="258"/>
    </row>
    <row r="20" spans="1:7" s="255" customFormat="1" ht="18.75">
      <c r="A20" s="256"/>
      <c r="B20" s="579" t="s">
        <v>688</v>
      </c>
      <c r="C20" s="580"/>
      <c r="D20" s="580"/>
      <c r="E20" s="258"/>
      <c r="F20" s="258"/>
      <c r="G20" s="258"/>
    </row>
    <row r="21" spans="1:7" s="255" customFormat="1" ht="20.25">
      <c r="A21" s="256"/>
      <c r="B21" s="257" t="s">
        <v>450</v>
      </c>
      <c r="C21" s="256"/>
      <c r="D21" s="256"/>
      <c r="E21" s="258"/>
      <c r="F21" s="258"/>
      <c r="G21" s="258"/>
    </row>
    <row r="22" spans="1:7" s="255" customFormat="1" ht="12.75" customHeight="1">
      <c r="A22" s="256"/>
      <c r="B22" s="257"/>
      <c r="C22" s="256"/>
      <c r="D22" s="256"/>
      <c r="E22" s="258"/>
      <c r="F22" s="258"/>
      <c r="G22" s="258"/>
    </row>
    <row r="23" spans="1:7" s="253" customFormat="1" ht="19.5" customHeight="1">
      <c r="A23" s="257" t="s">
        <v>510</v>
      </c>
      <c r="B23" s="257"/>
      <c r="C23" s="257"/>
      <c r="D23" s="257"/>
      <c r="E23" s="257"/>
      <c r="F23" s="257"/>
      <c r="G23" s="257"/>
    </row>
    <row r="24" spans="1:7" s="253" customFormat="1" ht="25.5" customHeight="1">
      <c r="A24" s="257"/>
      <c r="B24" s="257" t="s">
        <v>324</v>
      </c>
      <c r="C24" s="257"/>
      <c r="D24" s="257"/>
      <c r="E24" s="257"/>
      <c r="F24" s="257"/>
      <c r="G24" s="257"/>
    </row>
    <row r="25" spans="1:7" s="253" customFormat="1" ht="19.5" customHeight="1">
      <c r="A25" s="257"/>
      <c r="B25" s="259" t="s">
        <v>325</v>
      </c>
      <c r="C25" s="257"/>
      <c r="D25" s="257"/>
      <c r="E25" s="257"/>
      <c r="F25" s="257"/>
      <c r="G25" s="257"/>
    </row>
    <row r="26" spans="1:7" s="253" customFormat="1" ht="19.5" customHeight="1">
      <c r="A26" s="257"/>
      <c r="B26" s="260" t="s">
        <v>326</v>
      </c>
      <c r="C26" s="257"/>
      <c r="D26" s="257"/>
      <c r="E26" s="257"/>
      <c r="F26" s="257"/>
      <c r="G26" s="257"/>
    </row>
    <row r="27" spans="1:7" s="253" customFormat="1" ht="19.5" customHeight="1">
      <c r="A27" s="257"/>
      <c r="B27" s="260" t="s">
        <v>327</v>
      </c>
      <c r="C27" s="257"/>
      <c r="D27" s="257"/>
      <c r="E27" s="257"/>
      <c r="F27" s="257"/>
      <c r="G27" s="257"/>
    </row>
    <row r="28" spans="1:7" s="253" customFormat="1" ht="19.5" customHeight="1">
      <c r="A28" s="257"/>
      <c r="B28" s="259" t="s">
        <v>328</v>
      </c>
      <c r="C28" s="257"/>
      <c r="D28" s="257"/>
      <c r="E28" s="257"/>
      <c r="F28" s="257"/>
      <c r="G28" s="257"/>
    </row>
    <row r="29" spans="1:7" s="253" customFormat="1" ht="19.5" customHeight="1">
      <c r="A29" s="257"/>
      <c r="B29" s="260" t="s">
        <v>329</v>
      </c>
      <c r="C29" s="257"/>
      <c r="D29" s="257"/>
      <c r="E29" s="257"/>
      <c r="F29" s="257"/>
      <c r="G29" s="257"/>
    </row>
    <row r="30" spans="1:7" s="253" customFormat="1" ht="19.5" customHeight="1">
      <c r="A30" s="257"/>
      <c r="B30" s="260" t="s">
        <v>330</v>
      </c>
      <c r="C30" s="257"/>
      <c r="D30" s="257"/>
      <c r="E30" s="257"/>
      <c r="F30" s="257"/>
      <c r="G30" s="257"/>
    </row>
    <row r="31" spans="1:7" s="253" customFormat="1" ht="19.5" customHeight="1">
      <c r="A31" s="257"/>
      <c r="B31" s="260" t="s">
        <v>331</v>
      </c>
      <c r="C31" s="257"/>
      <c r="D31" s="257"/>
      <c r="E31" s="257"/>
      <c r="F31" s="257"/>
      <c r="G31" s="257"/>
    </row>
    <row r="32" spans="1:7" s="255" customFormat="1" ht="24.75" customHeight="1">
      <c r="A32" s="256"/>
      <c r="B32" s="257" t="s">
        <v>451</v>
      </c>
      <c r="C32" s="256"/>
      <c r="D32" s="256"/>
      <c r="E32" s="258"/>
      <c r="F32" s="258"/>
      <c r="G32" s="258"/>
    </row>
    <row r="33" spans="1:7" s="255" customFormat="1" ht="19.5" customHeight="1">
      <c r="A33" s="256"/>
      <c r="B33" s="258" t="s">
        <v>452</v>
      </c>
      <c r="C33" s="256"/>
      <c r="D33" s="256"/>
      <c r="E33" s="258"/>
      <c r="F33" s="258"/>
      <c r="G33" s="258"/>
    </row>
    <row r="34" spans="1:7" s="255" customFormat="1" ht="19.5" customHeight="1">
      <c r="A34" s="256"/>
      <c r="B34" s="259" t="s">
        <v>332</v>
      </c>
      <c r="C34" s="256"/>
      <c r="D34" s="256"/>
      <c r="E34" s="258"/>
      <c r="F34" s="258"/>
      <c r="G34" s="258"/>
    </row>
    <row r="35" spans="1:7" s="255" customFormat="1" ht="19.5" customHeight="1">
      <c r="A35" s="256"/>
      <c r="B35" s="259" t="s">
        <v>333</v>
      </c>
      <c r="C35" s="256"/>
      <c r="D35" s="256"/>
      <c r="E35" s="258"/>
      <c r="F35" s="258"/>
      <c r="G35" s="258"/>
    </row>
    <row r="36" spans="1:7" s="255" customFormat="1" ht="19.5" customHeight="1">
      <c r="A36" s="256"/>
      <c r="B36" s="258" t="s">
        <v>334</v>
      </c>
      <c r="C36" s="258"/>
      <c r="D36" s="261"/>
      <c r="E36" s="258"/>
      <c r="F36" s="262"/>
      <c r="G36" s="258"/>
    </row>
    <row r="37" spans="1:7" s="255" customFormat="1" ht="19.5" customHeight="1">
      <c r="A37" s="256"/>
      <c r="B37" s="258"/>
      <c r="C37" s="260" t="s">
        <v>335</v>
      </c>
      <c r="D37" s="261"/>
      <c r="E37" s="258"/>
      <c r="F37" s="262"/>
      <c r="G37" s="258"/>
    </row>
    <row r="38" spans="1:7" s="255" customFormat="1" ht="25.5" customHeight="1">
      <c r="A38" s="256"/>
      <c r="B38" s="257" t="s">
        <v>486</v>
      </c>
      <c r="C38" s="256"/>
      <c r="D38" s="256"/>
      <c r="E38" s="258"/>
      <c r="F38" s="258"/>
      <c r="G38" s="258"/>
    </row>
    <row r="39" spans="1:7" s="255" customFormat="1" ht="19.5" customHeight="1">
      <c r="A39" s="256"/>
      <c r="B39" s="258" t="s">
        <v>336</v>
      </c>
      <c r="C39" s="256"/>
      <c r="D39" s="256"/>
      <c r="E39" s="258"/>
      <c r="F39" s="262"/>
      <c r="G39" s="258"/>
    </row>
    <row r="40" spans="1:7" s="255" customFormat="1" ht="19.5" customHeight="1">
      <c r="A40" s="256"/>
      <c r="B40" s="258" t="s">
        <v>488</v>
      </c>
      <c r="C40" s="260"/>
      <c r="D40" s="256"/>
      <c r="E40" s="258"/>
      <c r="F40" s="263"/>
      <c r="G40" s="258"/>
    </row>
    <row r="41" spans="1:7" s="255" customFormat="1" ht="19.5" customHeight="1">
      <c r="A41" s="256"/>
      <c r="B41" s="260" t="s">
        <v>489</v>
      </c>
      <c r="C41" s="260"/>
      <c r="D41" s="256"/>
      <c r="E41" s="258"/>
      <c r="F41" s="263"/>
      <c r="G41" s="258"/>
    </row>
    <row r="42" spans="1:7" s="255" customFormat="1" ht="24.75" customHeight="1">
      <c r="A42" s="258"/>
      <c r="B42" s="257" t="s">
        <v>487</v>
      </c>
      <c r="C42" s="260"/>
      <c r="D42" s="258"/>
      <c r="E42" s="258"/>
      <c r="F42" s="263"/>
      <c r="G42" s="258"/>
    </row>
    <row r="43" spans="1:7" s="255" customFormat="1" ht="19.5" customHeight="1">
      <c r="A43" s="258"/>
      <c r="B43" s="258" t="s">
        <v>490</v>
      </c>
      <c r="C43" s="260"/>
      <c r="D43" s="258"/>
      <c r="E43" s="258"/>
      <c r="F43" s="263"/>
      <c r="G43" s="258"/>
    </row>
    <row r="44" spans="1:7" s="255" customFormat="1" ht="19.5" customHeight="1">
      <c r="A44" s="258"/>
      <c r="B44" s="260" t="s">
        <v>491</v>
      </c>
      <c r="C44" s="260"/>
      <c r="D44" s="258"/>
      <c r="E44" s="258"/>
      <c r="F44" s="263"/>
      <c r="G44" s="258"/>
    </row>
    <row r="45" spans="1:7" s="255" customFormat="1" ht="24.75" customHeight="1">
      <c r="A45" s="258"/>
      <c r="B45" s="257" t="s">
        <v>492</v>
      </c>
      <c r="C45" s="260"/>
      <c r="D45" s="258"/>
      <c r="E45" s="258"/>
      <c r="F45" s="263"/>
      <c r="G45" s="258"/>
    </row>
    <row r="46" spans="1:7" s="255" customFormat="1" ht="19.5" customHeight="1">
      <c r="A46" s="258"/>
      <c r="B46" s="258"/>
      <c r="C46" s="260" t="s">
        <v>337</v>
      </c>
      <c r="D46" s="258"/>
      <c r="E46" s="258"/>
      <c r="F46" s="263"/>
      <c r="G46" s="258"/>
    </row>
    <row r="47" spans="1:7" s="255" customFormat="1" ht="19.5" customHeight="1">
      <c r="A47" s="258"/>
      <c r="B47" s="258"/>
      <c r="C47" s="260" t="s">
        <v>338</v>
      </c>
      <c r="D47" s="258"/>
      <c r="E47" s="258"/>
      <c r="F47" s="263"/>
      <c r="G47" s="258"/>
    </row>
    <row r="48" spans="1:7" s="255" customFormat="1" ht="19.5" customHeight="1">
      <c r="A48" s="258"/>
      <c r="B48" s="258" t="s">
        <v>339</v>
      </c>
      <c r="C48" s="260"/>
      <c r="D48" s="258"/>
      <c r="E48" s="258"/>
      <c r="F48" s="263"/>
      <c r="G48" s="258"/>
    </row>
    <row r="49" spans="1:7" s="255" customFormat="1" ht="25.5" customHeight="1">
      <c r="A49" s="258"/>
      <c r="B49" s="257" t="s">
        <v>493</v>
      </c>
      <c r="C49" s="260"/>
      <c r="D49" s="258"/>
      <c r="E49" s="258"/>
      <c r="F49" s="263"/>
      <c r="G49" s="258"/>
    </row>
    <row r="50" spans="1:7" s="255" customFormat="1" ht="19.5" customHeight="1">
      <c r="A50" s="258"/>
      <c r="B50" s="258"/>
      <c r="C50" s="259" t="s">
        <v>494</v>
      </c>
      <c r="D50" s="258"/>
      <c r="E50" s="258"/>
      <c r="F50" s="263"/>
      <c r="G50" s="258"/>
    </row>
    <row r="51" spans="1:7" s="255" customFormat="1" ht="19.5" customHeight="1">
      <c r="A51" s="258"/>
      <c r="B51" s="258"/>
      <c r="C51" s="259" t="s">
        <v>495</v>
      </c>
      <c r="D51" s="258"/>
      <c r="E51" s="258"/>
      <c r="F51" s="263"/>
      <c r="G51" s="258"/>
    </row>
    <row r="52" spans="1:7" s="255" customFormat="1" ht="19.5" customHeight="1">
      <c r="A52" s="258"/>
      <c r="B52" s="260" t="s">
        <v>496</v>
      </c>
      <c r="C52" s="302"/>
      <c r="D52" s="258"/>
      <c r="E52" s="258"/>
      <c r="F52" s="263"/>
      <c r="G52" s="258"/>
    </row>
    <row r="53" spans="1:7" s="255" customFormat="1" ht="19.5" customHeight="1">
      <c r="A53" s="258"/>
      <c r="B53" s="260" t="s">
        <v>589</v>
      </c>
      <c r="C53" s="302"/>
      <c r="D53" s="258"/>
      <c r="E53" s="258"/>
      <c r="F53" s="263"/>
      <c r="G53" s="258"/>
    </row>
    <row r="54" spans="1:7" s="255" customFormat="1" ht="19.5" customHeight="1">
      <c r="A54" s="258"/>
      <c r="B54" s="260" t="s">
        <v>497</v>
      </c>
      <c r="C54" s="260"/>
      <c r="D54" s="258"/>
      <c r="E54" s="258"/>
      <c r="F54" s="263"/>
      <c r="G54" s="258"/>
    </row>
    <row r="55" spans="1:7" s="255" customFormat="1" ht="24" customHeight="1">
      <c r="A55" s="258"/>
      <c r="B55" s="257" t="s">
        <v>498</v>
      </c>
      <c r="C55" s="260"/>
      <c r="D55" s="258"/>
      <c r="E55" s="258"/>
      <c r="F55" s="263"/>
      <c r="G55" s="258"/>
    </row>
    <row r="56" spans="1:7" s="255" customFormat="1" ht="19.5" customHeight="1">
      <c r="A56" s="258"/>
      <c r="B56" s="258" t="s">
        <v>500</v>
      </c>
      <c r="D56" s="258"/>
      <c r="E56" s="258"/>
      <c r="F56" s="263"/>
      <c r="G56" s="258"/>
    </row>
    <row r="57" spans="1:7" s="255" customFormat="1" ht="19.5" customHeight="1">
      <c r="A57" s="258"/>
      <c r="B57" s="303" t="s">
        <v>590</v>
      </c>
      <c r="D57" s="258"/>
      <c r="E57" s="258"/>
      <c r="F57" s="263"/>
      <c r="G57" s="258"/>
    </row>
    <row r="58" spans="1:7" s="255" customFormat="1" ht="19.5" customHeight="1">
      <c r="A58" s="258"/>
      <c r="B58" s="303" t="s">
        <v>591</v>
      </c>
      <c r="D58" s="258"/>
      <c r="E58" s="258"/>
      <c r="F58" s="263"/>
      <c r="G58" s="258"/>
    </row>
    <row r="59" spans="1:7" s="255" customFormat="1" ht="19.5" customHeight="1">
      <c r="A59" s="258"/>
      <c r="B59" s="260" t="s">
        <v>501</v>
      </c>
      <c r="D59" s="258"/>
      <c r="E59" s="258"/>
      <c r="F59" s="263"/>
      <c r="G59" s="258"/>
    </row>
    <row r="60" spans="1:7" s="255" customFormat="1" ht="19.5" customHeight="1">
      <c r="A60" s="258"/>
      <c r="B60" s="258" t="s">
        <v>502</v>
      </c>
      <c r="D60" s="258"/>
      <c r="E60" s="258"/>
      <c r="F60" s="263"/>
      <c r="G60" s="258"/>
    </row>
    <row r="61" spans="1:7" s="255" customFormat="1" ht="19.5" customHeight="1">
      <c r="A61" s="258"/>
      <c r="B61" s="260" t="s">
        <v>499</v>
      </c>
      <c r="D61" s="258"/>
      <c r="E61" s="258"/>
      <c r="F61" s="263"/>
      <c r="G61" s="258"/>
    </row>
    <row r="62" spans="1:7" s="255" customFormat="1" ht="19.5" customHeight="1">
      <c r="A62" s="258"/>
      <c r="B62" s="258" t="s">
        <v>504</v>
      </c>
      <c r="D62" s="258"/>
      <c r="E62" s="258"/>
      <c r="F62" s="263"/>
      <c r="G62" s="258"/>
    </row>
    <row r="63" spans="1:7" s="255" customFormat="1" ht="19.5" customHeight="1">
      <c r="A63" s="258"/>
      <c r="B63" s="260" t="s">
        <v>503</v>
      </c>
      <c r="D63" s="258"/>
      <c r="E63" s="258"/>
      <c r="F63" s="263"/>
      <c r="G63" s="258"/>
    </row>
    <row r="64" spans="1:7" s="255" customFormat="1" ht="23.25" customHeight="1">
      <c r="A64" s="258"/>
      <c r="B64" s="257" t="s">
        <v>505</v>
      </c>
      <c r="C64" s="258"/>
      <c r="D64" s="258"/>
      <c r="E64" s="258"/>
      <c r="F64" s="263"/>
      <c r="G64" s="258"/>
    </row>
    <row r="65" spans="1:7" s="255" customFormat="1" ht="19.5" customHeight="1">
      <c r="A65" s="258"/>
      <c r="B65" s="260" t="s">
        <v>506</v>
      </c>
      <c r="C65" s="258"/>
      <c r="D65" s="258"/>
      <c r="E65" s="258"/>
      <c r="F65" s="263"/>
      <c r="G65" s="258"/>
    </row>
    <row r="66" spans="1:7" s="255" customFormat="1" ht="23.25" customHeight="1">
      <c r="A66" s="258"/>
      <c r="B66" s="257" t="s">
        <v>517</v>
      </c>
      <c r="C66" s="258"/>
      <c r="D66" s="258"/>
      <c r="E66" s="258"/>
      <c r="F66" s="263"/>
      <c r="G66" s="258"/>
    </row>
    <row r="67" spans="1:7" s="255" customFormat="1" ht="19.5" customHeight="1">
      <c r="A67" s="258"/>
      <c r="B67" s="257" t="s">
        <v>689</v>
      </c>
      <c r="C67" s="258"/>
      <c r="D67" s="258"/>
      <c r="E67" s="258"/>
      <c r="F67" s="263"/>
      <c r="G67" s="258"/>
    </row>
    <row r="68" spans="1:7" s="255" customFormat="1" ht="19.5" customHeight="1">
      <c r="A68" s="258"/>
      <c r="B68" s="260" t="s">
        <v>690</v>
      </c>
      <c r="C68" s="258"/>
      <c r="D68" s="258"/>
      <c r="E68" s="258"/>
      <c r="F68" s="263"/>
      <c r="G68" s="258"/>
    </row>
    <row r="69" spans="1:7" s="255" customFormat="1" ht="19.5" customHeight="1">
      <c r="A69" s="258"/>
      <c r="B69" s="260"/>
      <c r="C69" s="258"/>
      <c r="D69" s="258"/>
      <c r="E69" s="258"/>
      <c r="F69" s="263"/>
      <c r="G69" s="258"/>
    </row>
    <row r="70" spans="1:7" s="255" customFormat="1" ht="19.5" customHeight="1">
      <c r="A70" s="258"/>
      <c r="B70" s="257" t="s">
        <v>507</v>
      </c>
      <c r="C70" s="258"/>
      <c r="D70" s="258"/>
      <c r="E70" s="258"/>
      <c r="F70" s="263"/>
      <c r="G70" s="258"/>
    </row>
    <row r="71" spans="1:7" s="255" customFormat="1" ht="19.5" customHeight="1">
      <c r="A71" s="258"/>
      <c r="B71" s="260" t="s">
        <v>508</v>
      </c>
      <c r="C71" s="258"/>
      <c r="D71" s="258"/>
      <c r="E71" s="258"/>
      <c r="F71" s="263"/>
      <c r="G71" s="258"/>
    </row>
    <row r="72" spans="1:7" s="255" customFormat="1" ht="19.5" customHeight="1">
      <c r="A72" s="258"/>
      <c r="B72" s="260" t="s">
        <v>509</v>
      </c>
      <c r="C72" s="258"/>
      <c r="D72" s="258"/>
      <c r="E72" s="258"/>
      <c r="F72" s="263"/>
      <c r="G72" s="258"/>
    </row>
    <row r="73" spans="1:7" s="255" customFormat="1" ht="13.5" customHeight="1">
      <c r="A73" s="258"/>
      <c r="B73" s="260"/>
      <c r="C73" s="258"/>
      <c r="D73" s="258"/>
      <c r="E73" s="258"/>
      <c r="F73" s="263"/>
      <c r="G73" s="258"/>
    </row>
    <row r="74" spans="1:7" s="255" customFormat="1" ht="20.25">
      <c r="A74" s="257" t="s">
        <v>511</v>
      </c>
      <c r="B74" s="258"/>
      <c r="C74" s="258"/>
      <c r="D74" s="258"/>
      <c r="E74" s="258"/>
      <c r="F74" s="263"/>
      <c r="G74" s="258"/>
    </row>
    <row r="75" spans="1:7" s="255" customFormat="1" ht="20.25">
      <c r="A75" s="257" t="s">
        <v>340</v>
      </c>
      <c r="B75" s="258"/>
      <c r="C75" s="258"/>
      <c r="D75" s="258"/>
      <c r="E75" s="258"/>
      <c r="F75" s="263"/>
      <c r="G75" s="258"/>
    </row>
    <row r="76" spans="1:7" s="267" customFormat="1" ht="24.75" customHeight="1">
      <c r="A76" s="264"/>
      <c r="B76" s="264" t="s">
        <v>341</v>
      </c>
      <c r="C76" s="264"/>
      <c r="D76" s="264"/>
      <c r="E76" s="264"/>
      <c r="F76" s="265" t="s">
        <v>447</v>
      </c>
      <c r="G76" s="266" t="s">
        <v>448</v>
      </c>
    </row>
    <row r="77" spans="1:7" s="255" customFormat="1" ht="18.75">
      <c r="A77" s="258"/>
      <c r="B77" s="258"/>
      <c r="C77" s="258" t="s">
        <v>342</v>
      </c>
      <c r="D77" s="258"/>
      <c r="E77" s="258"/>
      <c r="F77" s="263">
        <f>BCDTK!W7</f>
        <v>1469250991</v>
      </c>
      <c r="G77" s="263">
        <f>BCDTK!C7</f>
        <v>3857926330</v>
      </c>
    </row>
    <row r="78" spans="1:7" s="255" customFormat="1" ht="18.75">
      <c r="A78" s="258"/>
      <c r="B78" s="258"/>
      <c r="C78" s="258" t="s">
        <v>343</v>
      </c>
      <c r="D78" s="258"/>
      <c r="E78" s="258"/>
      <c r="F78" s="263">
        <f>BCDTK!W8+BCDTK!W9</f>
        <v>96696685140</v>
      </c>
      <c r="G78" s="263">
        <f>BCDTK!C8+BCDTK!C9</f>
        <v>7623785231</v>
      </c>
    </row>
    <row r="79" spans="1:7" s="255" customFormat="1" ht="18.75">
      <c r="A79" s="258"/>
      <c r="B79" s="258"/>
      <c r="C79" s="258" t="s">
        <v>344</v>
      </c>
      <c r="D79" s="258"/>
      <c r="E79" s="258"/>
      <c r="F79" s="263"/>
      <c r="G79" s="258"/>
    </row>
    <row r="80" spans="1:7" s="255" customFormat="1" ht="18.75">
      <c r="A80" s="258"/>
      <c r="B80" s="258"/>
      <c r="C80" s="258" t="s">
        <v>345</v>
      </c>
      <c r="D80" s="258"/>
      <c r="E80" s="258"/>
      <c r="F80" s="263"/>
      <c r="G80" s="258"/>
    </row>
    <row r="81" spans="1:7" s="255" customFormat="1" ht="20.25">
      <c r="A81" s="258"/>
      <c r="B81" s="258"/>
      <c r="C81" s="258"/>
      <c r="D81" s="258"/>
      <c r="E81" s="257" t="s">
        <v>346</v>
      </c>
      <c r="F81" s="262">
        <f>SUM(F77:F80)</f>
        <v>98165936131</v>
      </c>
      <c r="G81" s="262">
        <f>SUM(G77:G80)</f>
        <v>11481711561</v>
      </c>
    </row>
    <row r="82" spans="1:7" s="267" customFormat="1" ht="24" customHeight="1">
      <c r="A82" s="264"/>
      <c r="B82" s="264" t="s">
        <v>512</v>
      </c>
      <c r="C82" s="264"/>
      <c r="D82" s="264"/>
      <c r="E82" s="264"/>
      <c r="F82" s="265" t="s">
        <v>447</v>
      </c>
      <c r="G82" s="266" t="s">
        <v>448</v>
      </c>
    </row>
    <row r="83" spans="1:12" s="268" customFormat="1" ht="18.75">
      <c r="A83" s="260"/>
      <c r="B83" s="260"/>
      <c r="C83" s="258" t="s">
        <v>679</v>
      </c>
      <c r="D83" s="255"/>
      <c r="E83" s="258"/>
      <c r="F83" s="263">
        <f>BCDTK!W13</f>
        <v>0</v>
      </c>
      <c r="G83" s="263">
        <f>BCDTK!C13</f>
        <v>0</v>
      </c>
      <c r="H83" s="255"/>
      <c r="I83" s="255"/>
      <c r="J83" s="255"/>
      <c r="K83" s="255"/>
      <c r="L83" s="255"/>
    </row>
    <row r="84" spans="1:12" s="268" customFormat="1" ht="18.75">
      <c r="A84" s="260"/>
      <c r="B84" s="260"/>
      <c r="C84" s="258" t="s">
        <v>681</v>
      </c>
      <c r="D84" s="255"/>
      <c r="E84" s="258"/>
      <c r="F84" s="263">
        <f>BCDTK!W14+BCDTK!W55</f>
        <v>5972253731</v>
      </c>
      <c r="G84" s="263">
        <f>BCDTK!C14+BCDTK!C55</f>
        <v>2219035742</v>
      </c>
      <c r="H84" s="255"/>
      <c r="I84" s="255"/>
      <c r="J84" s="255"/>
      <c r="K84" s="255"/>
      <c r="L84" s="255"/>
    </row>
    <row r="85" spans="1:7" s="255" customFormat="1" ht="20.25">
      <c r="A85" s="258"/>
      <c r="B85" s="258"/>
      <c r="C85" s="258"/>
      <c r="D85" s="258"/>
      <c r="E85" s="257" t="s">
        <v>346</v>
      </c>
      <c r="F85" s="262">
        <f>SUM(F83:F84)</f>
        <v>5972253731</v>
      </c>
      <c r="G85" s="262">
        <f>SUM(G83:G84)</f>
        <v>2219035742</v>
      </c>
    </row>
    <row r="86" spans="1:7" s="267" customFormat="1" ht="24" customHeight="1">
      <c r="A86" s="264"/>
      <c r="B86" s="264" t="s">
        <v>513</v>
      </c>
      <c r="C86" s="264"/>
      <c r="D86" s="264"/>
      <c r="E86" s="264"/>
      <c r="F86" s="265" t="s">
        <v>447</v>
      </c>
      <c r="G86" s="266" t="s">
        <v>448</v>
      </c>
    </row>
    <row r="87" spans="1:7" s="255" customFormat="1" ht="18.75">
      <c r="A87" s="258"/>
      <c r="B87" s="258"/>
      <c r="C87" s="258" t="s">
        <v>347</v>
      </c>
      <c r="D87" s="258"/>
      <c r="E87" s="258"/>
      <c r="F87" s="263">
        <f>BCDTK!W19</f>
        <v>1132366331</v>
      </c>
      <c r="G87" s="269">
        <f>BCDTK!C19</f>
        <v>30450024230</v>
      </c>
    </row>
    <row r="88" spans="1:7" s="255" customFormat="1" ht="18.75">
      <c r="A88" s="258"/>
      <c r="B88" s="258"/>
      <c r="C88" s="258" t="s">
        <v>595</v>
      </c>
      <c r="D88" s="258"/>
      <c r="E88" s="258"/>
      <c r="F88" s="263">
        <f>BCDTK!W21+BCDTK!W22</f>
        <v>6017664</v>
      </c>
      <c r="G88" s="263">
        <f>BCDTK!C21+BCDTK!C22</f>
        <v>11806698</v>
      </c>
    </row>
    <row r="89" spans="1:7" s="255" customFormat="1" ht="18.75" hidden="1">
      <c r="A89" s="258"/>
      <c r="B89" s="258"/>
      <c r="C89" s="258" t="s">
        <v>348</v>
      </c>
      <c r="D89" s="258"/>
      <c r="E89" s="258"/>
      <c r="F89" s="263"/>
      <c r="G89" s="269"/>
    </row>
    <row r="90" spans="1:7" s="255" customFormat="1" ht="18.75" hidden="1">
      <c r="A90" s="258"/>
      <c r="B90" s="258"/>
      <c r="C90" s="258" t="s">
        <v>349</v>
      </c>
      <c r="D90" s="258"/>
      <c r="E90" s="258"/>
      <c r="F90" s="263"/>
      <c r="G90" s="269"/>
    </row>
    <row r="91" spans="1:7" s="255" customFormat="1" ht="18.75" hidden="1">
      <c r="A91" s="258"/>
      <c r="B91" s="258"/>
      <c r="C91" s="258" t="s">
        <v>350</v>
      </c>
      <c r="D91" s="258"/>
      <c r="E91" s="258"/>
      <c r="F91" s="263"/>
      <c r="G91" s="269"/>
    </row>
    <row r="92" spans="1:7" s="255" customFormat="1" ht="18.75">
      <c r="A92" s="258"/>
      <c r="B92" s="258"/>
      <c r="C92" s="258" t="s">
        <v>593</v>
      </c>
      <c r="D92" s="258"/>
      <c r="E92" s="258"/>
      <c r="F92" s="263">
        <f>BCDTK!W24</f>
        <v>0</v>
      </c>
      <c r="G92" s="269">
        <f>BCDTK!C24</f>
        <v>0</v>
      </c>
    </row>
    <row r="93" spans="1:7" s="255" customFormat="1" ht="18.75">
      <c r="A93" s="258"/>
      <c r="B93" s="258"/>
      <c r="C93" s="258" t="s">
        <v>351</v>
      </c>
      <c r="D93" s="258"/>
      <c r="E93" s="258"/>
      <c r="F93" s="263">
        <f>BCDTK!W25</f>
        <v>351914570824</v>
      </c>
      <c r="G93" s="263">
        <f>BCDTK!C25</f>
        <v>120633430921</v>
      </c>
    </row>
    <row r="94" spans="1:7" s="255" customFormat="1" ht="18.75">
      <c r="A94" s="258"/>
      <c r="B94" s="258"/>
      <c r="C94" s="258" t="s">
        <v>352</v>
      </c>
      <c r="D94" s="258"/>
      <c r="E94" s="258"/>
      <c r="F94" s="263">
        <f>BCDTK!W26</f>
        <v>5888000</v>
      </c>
      <c r="G94" s="263">
        <f>BCDTK!C26</f>
        <v>27974152</v>
      </c>
    </row>
    <row r="95" spans="1:7" s="255" customFormat="1" ht="18.75" hidden="1">
      <c r="A95" s="258"/>
      <c r="B95" s="258"/>
      <c r="C95" s="258" t="s">
        <v>353</v>
      </c>
      <c r="D95" s="258"/>
      <c r="E95" s="258"/>
      <c r="F95" s="263"/>
      <c r="G95" s="258"/>
    </row>
    <row r="96" spans="1:7" s="255" customFormat="1" ht="20.25">
      <c r="A96" s="258"/>
      <c r="B96" s="258"/>
      <c r="C96" s="258"/>
      <c r="D96" s="258"/>
      <c r="E96" s="257" t="s">
        <v>346</v>
      </c>
      <c r="F96" s="262">
        <f>SUM(F87:F95)</f>
        <v>353058842819</v>
      </c>
      <c r="G96" s="262">
        <f>SUM(G87:G95)</f>
        <v>151123236001</v>
      </c>
    </row>
    <row r="97" spans="1:7" s="255" customFormat="1" ht="18.75" hidden="1">
      <c r="A97" s="258"/>
      <c r="B97" s="258"/>
      <c r="C97" s="258" t="s">
        <v>354</v>
      </c>
      <c r="D97" s="258"/>
      <c r="E97" s="258"/>
      <c r="F97" s="263"/>
      <c r="G97" s="269"/>
    </row>
    <row r="98" spans="1:7" s="255" customFormat="1" ht="20.25" hidden="1">
      <c r="A98" s="258"/>
      <c r="B98" s="258"/>
      <c r="C98" s="258" t="s">
        <v>355</v>
      </c>
      <c r="D98" s="258"/>
      <c r="E98" s="258"/>
      <c r="F98" s="270">
        <f>F96+F97</f>
        <v>353058842819</v>
      </c>
      <c r="G98" s="270">
        <f>G96+G97</f>
        <v>151123236001</v>
      </c>
    </row>
    <row r="99" spans="1:7" s="255" customFormat="1" ht="18.75" hidden="1">
      <c r="A99" s="258"/>
      <c r="B99" s="259" t="s">
        <v>356</v>
      </c>
      <c r="C99" s="258"/>
      <c r="D99" s="258"/>
      <c r="E99" s="258"/>
      <c r="F99" s="263"/>
      <c r="G99" s="269"/>
    </row>
    <row r="100" spans="1:7" s="255" customFormat="1" ht="18.75" hidden="1">
      <c r="A100" s="258"/>
      <c r="B100" s="259" t="s">
        <v>357</v>
      </c>
      <c r="C100" s="258"/>
      <c r="D100" s="258"/>
      <c r="E100" s="258"/>
      <c r="F100" s="263"/>
      <c r="G100" s="258"/>
    </row>
    <row r="101" spans="1:7" s="255" customFormat="1" ht="18.75" hidden="1">
      <c r="A101" s="258"/>
      <c r="B101" s="259" t="s">
        <v>358</v>
      </c>
      <c r="C101" s="258"/>
      <c r="D101" s="258"/>
      <c r="E101" s="258"/>
      <c r="F101" s="263"/>
      <c r="G101" s="258"/>
    </row>
    <row r="102" spans="1:7" s="267" customFormat="1" ht="24.75" customHeight="1">
      <c r="A102" s="264"/>
      <c r="B102" s="264" t="s">
        <v>514</v>
      </c>
      <c r="C102" s="264"/>
      <c r="D102" s="264"/>
      <c r="E102" s="264"/>
      <c r="F102" s="265" t="s">
        <v>447</v>
      </c>
      <c r="G102" s="266" t="s">
        <v>448</v>
      </c>
    </row>
    <row r="103" spans="1:7" s="255" customFormat="1" ht="18.75">
      <c r="A103" s="258"/>
      <c r="B103" s="258"/>
      <c r="C103" s="258" t="s">
        <v>362</v>
      </c>
      <c r="D103" s="258"/>
      <c r="E103" s="258"/>
      <c r="F103" s="263">
        <f>BCDTK!W11</f>
        <v>0</v>
      </c>
      <c r="G103" s="263">
        <f>BCDTK!C11</f>
        <v>2298401954</v>
      </c>
    </row>
    <row r="104" spans="1:7" s="255" customFormat="1" ht="18.75" hidden="1">
      <c r="A104" s="258"/>
      <c r="B104" s="258" t="s">
        <v>359</v>
      </c>
      <c r="C104" s="258"/>
      <c r="D104" s="258"/>
      <c r="E104" s="258"/>
      <c r="F104" s="263" t="s">
        <v>360</v>
      </c>
      <c r="G104" s="258" t="s">
        <v>361</v>
      </c>
    </row>
    <row r="105" spans="1:7" s="255" customFormat="1" ht="18.75" hidden="1">
      <c r="A105" s="258"/>
      <c r="B105" s="258"/>
      <c r="C105" s="258" t="s">
        <v>362</v>
      </c>
      <c r="D105" s="258"/>
      <c r="E105" s="258"/>
      <c r="F105" s="263"/>
      <c r="G105" s="258"/>
    </row>
    <row r="106" spans="1:7" s="255" customFormat="1" ht="18.75" hidden="1">
      <c r="A106" s="258"/>
      <c r="B106" s="258"/>
      <c r="C106" s="258" t="s">
        <v>363</v>
      </c>
      <c r="D106" s="258"/>
      <c r="E106" s="258"/>
      <c r="F106" s="263"/>
      <c r="G106" s="258"/>
    </row>
    <row r="107" spans="1:7" s="255" customFormat="1" ht="18.75" hidden="1">
      <c r="A107" s="258"/>
      <c r="B107" s="258"/>
      <c r="C107" s="258"/>
      <c r="D107" s="258" t="s">
        <v>364</v>
      </c>
      <c r="E107" s="258"/>
      <c r="F107" s="263"/>
      <c r="G107" s="258"/>
    </row>
    <row r="108" spans="1:7" s="255" customFormat="1" ht="18.75" hidden="1">
      <c r="A108" s="258"/>
      <c r="B108" s="258"/>
      <c r="C108" s="258"/>
      <c r="D108" s="258" t="s">
        <v>365</v>
      </c>
      <c r="E108" s="258"/>
      <c r="F108" s="263"/>
      <c r="G108" s="258"/>
    </row>
    <row r="109" spans="1:7" s="255" customFormat="1" ht="20.25" hidden="1">
      <c r="A109" s="258"/>
      <c r="B109" s="258"/>
      <c r="C109" s="258"/>
      <c r="D109" s="258"/>
      <c r="E109" s="257" t="s">
        <v>346</v>
      </c>
      <c r="F109" s="263"/>
      <c r="G109" s="258"/>
    </row>
    <row r="110" spans="1:7" s="255" customFormat="1" ht="20.25">
      <c r="A110" s="258"/>
      <c r="B110" s="258"/>
      <c r="C110" s="258" t="s">
        <v>673</v>
      </c>
      <c r="D110" s="258"/>
      <c r="E110" s="257"/>
      <c r="F110" s="263">
        <f>BCDTK!W39</f>
        <v>0</v>
      </c>
      <c r="G110" s="269">
        <v>56405802</v>
      </c>
    </row>
    <row r="111" spans="1:7" s="255" customFormat="1" ht="20.25">
      <c r="A111" s="258"/>
      <c r="B111" s="258"/>
      <c r="C111" s="258" t="s">
        <v>525</v>
      </c>
      <c r="D111" s="258"/>
      <c r="E111" s="257"/>
      <c r="F111" s="263">
        <f>BCDTK!W42</f>
        <v>0</v>
      </c>
      <c r="G111" s="269">
        <f>BCDTK!C42</f>
        <v>4180665</v>
      </c>
    </row>
    <row r="112" spans="1:7" s="255" customFormat="1" ht="20.25">
      <c r="A112" s="258"/>
      <c r="B112" s="258"/>
      <c r="C112" s="258"/>
      <c r="D112" s="258"/>
      <c r="E112" s="257" t="s">
        <v>346</v>
      </c>
      <c r="F112" s="262">
        <f>SUM(F103:F111)</f>
        <v>0</v>
      </c>
      <c r="G112" s="262">
        <f>SUM(G103:G111)</f>
        <v>2358988421</v>
      </c>
    </row>
    <row r="113" spans="1:7" s="267" customFormat="1" ht="24.75" customHeight="1">
      <c r="A113" s="264"/>
      <c r="B113" s="264" t="s">
        <v>678</v>
      </c>
      <c r="C113" s="264"/>
      <c r="D113" s="264"/>
      <c r="E113" s="264"/>
      <c r="F113" s="265" t="s">
        <v>447</v>
      </c>
      <c r="G113" s="266" t="s">
        <v>448</v>
      </c>
    </row>
    <row r="114" spans="1:7" s="268" customFormat="1" ht="18.75">
      <c r="A114" s="260"/>
      <c r="B114" s="260"/>
      <c r="C114" s="258" t="s">
        <v>682</v>
      </c>
      <c r="D114" s="255"/>
      <c r="E114" s="258"/>
      <c r="F114" s="263">
        <f>BCDTK!W16</f>
        <v>1688109425</v>
      </c>
      <c r="G114" s="263">
        <f>BCDTK!C16</f>
        <v>708179762</v>
      </c>
    </row>
    <row r="115" spans="1:12" s="268" customFormat="1" ht="18.75">
      <c r="A115" s="260"/>
      <c r="B115" s="260"/>
      <c r="C115" s="258" t="s">
        <v>680</v>
      </c>
      <c r="D115" s="255"/>
      <c r="E115" s="258"/>
      <c r="F115" s="263">
        <f>BCDTK!W18</f>
        <v>9492591391</v>
      </c>
      <c r="G115" s="263">
        <f>BCDTK!C18</f>
        <v>2500000161</v>
      </c>
      <c r="H115" s="255"/>
      <c r="I115" s="255"/>
      <c r="J115" s="255"/>
      <c r="K115" s="255"/>
      <c r="L115" s="255"/>
    </row>
    <row r="116" spans="1:7" s="255" customFormat="1" ht="20.25">
      <c r="A116" s="258"/>
      <c r="B116" s="258"/>
      <c r="C116" s="258"/>
      <c r="D116" s="258"/>
      <c r="E116" s="257" t="s">
        <v>346</v>
      </c>
      <c r="F116" s="262">
        <f>F114+F115</f>
        <v>11180700816</v>
      </c>
      <c r="G116" s="262">
        <f>G114+G115</f>
        <v>3208179923</v>
      </c>
    </row>
    <row r="117" spans="1:7" s="267" customFormat="1" ht="25.5" customHeight="1">
      <c r="A117" s="264"/>
      <c r="B117" s="264" t="s">
        <v>515</v>
      </c>
      <c r="C117" s="264"/>
      <c r="D117" s="264"/>
      <c r="E117" s="264"/>
      <c r="F117" s="265" t="s">
        <v>447</v>
      </c>
      <c r="G117" s="266" t="s">
        <v>448</v>
      </c>
    </row>
    <row r="118" spans="1:7" s="255" customFormat="1" ht="18.75" hidden="1">
      <c r="A118" s="258"/>
      <c r="B118" s="258"/>
      <c r="C118" s="258" t="s">
        <v>366</v>
      </c>
      <c r="D118" s="258"/>
      <c r="E118" s="258"/>
      <c r="F118" s="263"/>
      <c r="G118" s="258"/>
    </row>
    <row r="119" spans="1:7" s="255" customFormat="1" ht="18.75" hidden="1">
      <c r="A119" s="258"/>
      <c r="B119" s="258"/>
      <c r="C119" s="258" t="s">
        <v>367</v>
      </c>
      <c r="D119" s="258"/>
      <c r="E119" s="258"/>
      <c r="F119" s="263"/>
      <c r="G119" s="258"/>
    </row>
    <row r="120" spans="1:7" s="255" customFormat="1" ht="18.75">
      <c r="A120" s="258"/>
      <c r="B120" s="258"/>
      <c r="C120" s="258" t="s">
        <v>516</v>
      </c>
      <c r="D120" s="258"/>
      <c r="E120" s="258"/>
      <c r="F120" s="263">
        <f>BCDTK!W35</f>
        <v>415480000</v>
      </c>
      <c r="G120" s="263">
        <f>BCDTK!C35</f>
        <v>415480000</v>
      </c>
    </row>
    <row r="121" spans="1:7" s="255" customFormat="1" ht="18.75" hidden="1">
      <c r="A121" s="258"/>
      <c r="B121" s="258"/>
      <c r="C121" s="258" t="s">
        <v>368</v>
      </c>
      <c r="D121" s="258"/>
      <c r="E121" s="258"/>
      <c r="F121" s="263"/>
      <c r="G121" s="258"/>
    </row>
    <row r="122" spans="1:7" s="255" customFormat="1" ht="18.75" hidden="1">
      <c r="A122" s="258"/>
      <c r="B122" s="258"/>
      <c r="C122" s="258" t="s">
        <v>369</v>
      </c>
      <c r="D122" s="258"/>
      <c r="E122" s="258"/>
      <c r="F122" s="263"/>
      <c r="G122" s="258"/>
    </row>
    <row r="123" spans="1:7" s="255" customFormat="1" ht="20.25">
      <c r="A123" s="258"/>
      <c r="B123" s="258"/>
      <c r="C123" s="258"/>
      <c r="D123" s="258"/>
      <c r="E123" s="257" t="s">
        <v>346</v>
      </c>
      <c r="F123" s="262">
        <f>SUM(F118:F122)</f>
        <v>415480000</v>
      </c>
      <c r="G123" s="262">
        <f>SUM(G118:G122)</f>
        <v>415480000</v>
      </c>
    </row>
    <row r="124" spans="1:4" s="255" customFormat="1" ht="18.75">
      <c r="A124" s="254"/>
      <c r="B124" s="254"/>
      <c r="C124" s="254"/>
      <c r="D124" s="254"/>
    </row>
    <row r="125" s="255" customFormat="1" ht="18.75"/>
    <row r="126" s="255" customFormat="1" ht="18.75"/>
    <row r="127" s="255" customFormat="1" ht="18.75"/>
    <row r="128" s="255" customFormat="1" ht="18.75"/>
    <row r="129" s="255" customFormat="1" ht="18.75"/>
    <row r="130" s="255" customFormat="1" ht="18.75"/>
    <row r="131" s="255" customFormat="1" ht="18.75"/>
    <row r="132" s="255" customFormat="1" ht="18.75"/>
    <row r="133" s="255" customFormat="1" ht="18.75"/>
    <row r="134" s="255" customFormat="1" ht="18.75"/>
    <row r="135" s="255" customFormat="1" ht="18.75"/>
    <row r="136" s="255" customFormat="1" ht="18.75"/>
    <row r="137" s="255" customFormat="1" ht="18.75"/>
    <row r="138" s="255" customFormat="1" ht="18.75"/>
    <row r="139" s="255" customFormat="1" ht="18.75"/>
    <row r="140" s="255" customFormat="1" ht="18.75"/>
    <row r="141" s="255" customFormat="1" ht="18.75"/>
    <row r="142" s="255" customFormat="1" ht="18.75"/>
    <row r="143" s="255" customFormat="1" ht="18.75"/>
    <row r="144" s="255" customFormat="1" ht="18.75"/>
    <row r="145" s="255" customFormat="1" ht="18.75"/>
    <row r="146" s="255" customFormat="1" ht="18.75"/>
  </sheetData>
  <mergeCells count="9">
    <mergeCell ref="B20:D20"/>
    <mergeCell ref="F4:G4"/>
    <mergeCell ref="A5:G5"/>
    <mergeCell ref="A6:G6"/>
    <mergeCell ref="A7:G7"/>
    <mergeCell ref="F1:G1"/>
    <mergeCell ref="A2:E2"/>
    <mergeCell ref="F2:G2"/>
    <mergeCell ref="F3:G3"/>
  </mergeCells>
  <printOptions/>
  <pageMargins left="0.32" right="0.41" top="0.4" bottom="0.55" header="0.44" footer="0.4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89"/>
  <sheetViews>
    <sheetView workbookViewId="0" topLeftCell="A39">
      <selection activeCell="F33" sqref="F33"/>
    </sheetView>
  </sheetViews>
  <sheetFormatPr defaultColWidth="9.140625" defaultRowHeight="12.75"/>
  <cols>
    <col min="1" max="1" width="4.140625" style="344" customWidth="1"/>
    <col min="2" max="2" width="2.8515625" style="344" customWidth="1"/>
    <col min="3" max="3" width="9.421875" style="344" bestFit="1" customWidth="1"/>
    <col min="4" max="4" width="9.140625" style="344" customWidth="1"/>
    <col min="5" max="5" width="32.421875" style="344" customWidth="1"/>
    <col min="6" max="6" width="18.421875" style="344" customWidth="1"/>
    <col min="7" max="7" width="17.8515625" style="344" customWidth="1"/>
    <col min="8" max="8" width="7.8515625" style="344" customWidth="1"/>
    <col min="9" max="9" width="14.28125" style="344" customWidth="1"/>
    <col min="10" max="10" width="17.7109375" style="344" customWidth="1"/>
    <col min="11" max="16384" width="9.140625" style="344" customWidth="1"/>
  </cols>
  <sheetData>
    <row r="1" spans="2:7" s="199" customFormat="1" ht="21" customHeight="1">
      <c r="B1" s="199" t="s">
        <v>518</v>
      </c>
      <c r="F1" s="342" t="s">
        <v>447</v>
      </c>
      <c r="G1" s="343" t="s">
        <v>448</v>
      </c>
    </row>
    <row r="2" spans="3:7" ht="21" customHeight="1">
      <c r="C2" s="344" t="s">
        <v>370</v>
      </c>
      <c r="F2" s="173">
        <f>SUM(F4:F13)</f>
        <v>35305894583.728</v>
      </c>
      <c r="G2" s="173">
        <f>SUM(G4:G13)</f>
        <v>27703995080.728</v>
      </c>
    </row>
    <row r="3" spans="3:7" ht="21" customHeight="1">
      <c r="C3" s="344" t="s">
        <v>371</v>
      </c>
      <c r="F3" s="168"/>
      <c r="G3" s="168"/>
    </row>
    <row r="4" spans="4:7" s="345" customFormat="1" ht="21" customHeight="1">
      <c r="D4" s="345" t="s">
        <v>372</v>
      </c>
      <c r="F4" s="346">
        <f>6452352289+1502042161</f>
        <v>7954394450</v>
      </c>
      <c r="G4" s="346">
        <v>6452352289</v>
      </c>
    </row>
    <row r="5" spans="4:7" s="345" customFormat="1" ht="21" customHeight="1">
      <c r="D5" s="345" t="s">
        <v>373</v>
      </c>
      <c r="F5" s="346">
        <v>6693091623.728</v>
      </c>
      <c r="G5" s="346">
        <v>6693091623.728</v>
      </c>
    </row>
    <row r="6" spans="4:7" s="345" customFormat="1" ht="21" customHeight="1">
      <c r="D6" s="345" t="s">
        <v>374</v>
      </c>
      <c r="F6" s="346">
        <v>706637989</v>
      </c>
      <c r="G6" s="346">
        <v>706637989</v>
      </c>
    </row>
    <row r="7" spans="4:7" s="345" customFormat="1" ht="21" customHeight="1">
      <c r="D7" s="345" t="s">
        <v>584</v>
      </c>
      <c r="F7" s="346">
        <v>2739795932</v>
      </c>
      <c r="G7" s="346">
        <v>2071485270</v>
      </c>
    </row>
    <row r="8" spans="4:7" s="345" customFormat="1" ht="21" customHeight="1">
      <c r="D8" s="345" t="s">
        <v>585</v>
      </c>
      <c r="F8" s="346">
        <v>6014463126</v>
      </c>
      <c r="G8" s="346">
        <v>1262880633</v>
      </c>
    </row>
    <row r="9" spans="4:7" s="345" customFormat="1" ht="21" customHeight="1">
      <c r="D9" s="345" t="s">
        <v>580</v>
      </c>
      <c r="F9" s="346">
        <v>7667625179</v>
      </c>
      <c r="G9" s="346">
        <v>6933425165</v>
      </c>
    </row>
    <row r="10" spans="4:7" s="345" customFormat="1" ht="21" customHeight="1">
      <c r="D10" s="345" t="s">
        <v>596</v>
      </c>
      <c r="F10" s="346">
        <v>3006697973</v>
      </c>
      <c r="G10" s="346">
        <v>2391784283</v>
      </c>
    </row>
    <row r="11" spans="4:7" s="345" customFormat="1" ht="21" customHeight="1">
      <c r="D11" s="345" t="s">
        <v>375</v>
      </c>
      <c r="E11" s="344"/>
      <c r="F11" s="346"/>
      <c r="G11" s="346">
        <v>1192337828</v>
      </c>
    </row>
    <row r="12" spans="4:7" s="345" customFormat="1" ht="21" customHeight="1">
      <c r="D12" s="345" t="s">
        <v>702</v>
      </c>
      <c r="E12" s="344"/>
      <c r="F12" s="346">
        <v>377142857</v>
      </c>
      <c r="G12" s="346"/>
    </row>
    <row r="13" spans="4:7" s="345" customFormat="1" ht="21" customHeight="1">
      <c r="D13" s="345" t="s">
        <v>701</v>
      </c>
      <c r="E13" s="344"/>
      <c r="F13" s="346">
        <v>146045454</v>
      </c>
      <c r="G13" s="346"/>
    </row>
    <row r="14" spans="2:6" ht="21" customHeight="1" hidden="1">
      <c r="B14" s="344" t="s">
        <v>376</v>
      </c>
      <c r="F14" s="168"/>
    </row>
    <row r="15" spans="2:7" ht="21" customHeight="1" hidden="1">
      <c r="B15" s="344" t="s">
        <v>377</v>
      </c>
      <c r="F15" s="168" t="s">
        <v>360</v>
      </c>
      <c r="G15" s="344" t="s">
        <v>361</v>
      </c>
    </row>
    <row r="16" spans="2:6" ht="21" customHeight="1" hidden="1">
      <c r="B16" s="344" t="s">
        <v>378</v>
      </c>
      <c r="F16" s="168"/>
    </row>
    <row r="17" spans="3:6" ht="21" customHeight="1" hidden="1">
      <c r="C17" s="344" t="s">
        <v>379</v>
      </c>
      <c r="F17" s="168"/>
    </row>
    <row r="18" spans="3:6" ht="21" customHeight="1" hidden="1">
      <c r="C18" s="344" t="s">
        <v>380</v>
      </c>
      <c r="F18" s="168"/>
    </row>
    <row r="19" spans="3:6" ht="21" customHeight="1" hidden="1">
      <c r="C19" s="344" t="s">
        <v>381</v>
      </c>
      <c r="F19" s="168"/>
    </row>
    <row r="20" spans="2:7" ht="21" customHeight="1" hidden="1">
      <c r="B20" s="344" t="s">
        <v>382</v>
      </c>
      <c r="F20" s="168" t="s">
        <v>360</v>
      </c>
      <c r="G20" s="344" t="s">
        <v>361</v>
      </c>
    </row>
    <row r="21" spans="3:6" ht="21" customHeight="1" hidden="1">
      <c r="C21" s="344" t="s">
        <v>383</v>
      </c>
      <c r="F21" s="168"/>
    </row>
    <row r="22" spans="3:6" ht="21" customHeight="1" hidden="1">
      <c r="C22" s="344" t="s">
        <v>384</v>
      </c>
      <c r="F22" s="168"/>
    </row>
    <row r="23" spans="3:6" ht="21" customHeight="1" hidden="1">
      <c r="C23" s="344" t="s">
        <v>385</v>
      </c>
      <c r="F23" s="168"/>
    </row>
    <row r="24" spans="3:6" ht="21" customHeight="1" hidden="1">
      <c r="C24" s="344" t="s">
        <v>386</v>
      </c>
      <c r="F24" s="168"/>
    </row>
    <row r="25" spans="4:6" ht="21" customHeight="1" hidden="1">
      <c r="D25" s="344" t="s">
        <v>387</v>
      </c>
      <c r="F25" s="168"/>
    </row>
    <row r="26" spans="4:6" ht="21" customHeight="1" hidden="1">
      <c r="D26" s="344" t="s">
        <v>388</v>
      </c>
      <c r="F26" s="168"/>
    </row>
    <row r="27" spans="4:6" ht="21" customHeight="1" hidden="1">
      <c r="D27" s="344" t="s">
        <v>389</v>
      </c>
      <c r="F27" s="168"/>
    </row>
    <row r="28" spans="3:6" ht="21" customHeight="1" hidden="1">
      <c r="C28" s="344" t="s">
        <v>390</v>
      </c>
      <c r="F28" s="168"/>
    </row>
    <row r="29" spans="3:6" ht="21" customHeight="1" hidden="1">
      <c r="C29" s="344" t="s">
        <v>391</v>
      </c>
      <c r="F29" s="168"/>
    </row>
    <row r="30" spans="2:7" s="199" customFormat="1" ht="28.5" customHeight="1">
      <c r="B30" s="199" t="s">
        <v>519</v>
      </c>
      <c r="F30" s="342" t="s">
        <v>447</v>
      </c>
      <c r="G30" s="343" t="s">
        <v>448</v>
      </c>
    </row>
    <row r="31" spans="3:7" ht="21" customHeight="1">
      <c r="C31" s="344" t="s">
        <v>520</v>
      </c>
      <c r="F31" s="347">
        <v>39008000</v>
      </c>
      <c r="G31" s="347">
        <v>5430000</v>
      </c>
    </row>
    <row r="32" spans="3:7" ht="21" customHeight="1">
      <c r="C32" s="344" t="s">
        <v>594</v>
      </c>
      <c r="F32" s="347">
        <v>47302921</v>
      </c>
      <c r="G32" s="347">
        <v>58218982</v>
      </c>
    </row>
    <row r="33" spans="5:7" ht="21" customHeight="1">
      <c r="E33" s="348" t="s">
        <v>346</v>
      </c>
      <c r="F33" s="349">
        <f>SUM(F31:F32)</f>
        <v>86310921</v>
      </c>
      <c r="G33" s="349">
        <f>SUM(G31:G32)</f>
        <v>63648982</v>
      </c>
    </row>
    <row r="34" spans="2:7" s="199" customFormat="1" ht="31.5" customHeight="1">
      <c r="B34" s="199" t="s">
        <v>521</v>
      </c>
      <c r="F34" s="342" t="s">
        <v>447</v>
      </c>
      <c r="G34" s="343" t="s">
        <v>448</v>
      </c>
    </row>
    <row r="35" spans="3:7" ht="21" customHeight="1">
      <c r="C35" s="344" t="s">
        <v>392</v>
      </c>
      <c r="F35" s="168">
        <f>BCDTK!X36</f>
        <v>337901680817</v>
      </c>
      <c r="G35" s="168">
        <f>BCDTK!D36</f>
        <v>73362122303</v>
      </c>
    </row>
    <row r="36" spans="3:6" ht="21" customHeight="1">
      <c r="C36" s="344" t="s">
        <v>393</v>
      </c>
      <c r="F36" s="168"/>
    </row>
    <row r="37" spans="3:6" ht="21" customHeight="1" hidden="1">
      <c r="C37" s="344" t="s">
        <v>394</v>
      </c>
      <c r="F37" s="168"/>
    </row>
    <row r="38" spans="3:6" ht="21" customHeight="1" hidden="1">
      <c r="C38" s="344" t="s">
        <v>395</v>
      </c>
      <c r="F38" s="168"/>
    </row>
    <row r="39" spans="5:7" ht="21" customHeight="1">
      <c r="E39" s="348" t="s">
        <v>346</v>
      </c>
      <c r="F39" s="173">
        <f>SUM(F35:F38)</f>
        <v>337901680817</v>
      </c>
      <c r="G39" s="173">
        <f>SUM(G35:G38)</f>
        <v>73362122303</v>
      </c>
    </row>
    <row r="40" spans="2:7" s="199" customFormat="1" ht="32.25" customHeight="1">
      <c r="B40" s="199" t="s">
        <v>396</v>
      </c>
      <c r="F40" s="342" t="s">
        <v>447</v>
      </c>
      <c r="G40" s="343" t="s">
        <v>448</v>
      </c>
    </row>
    <row r="41" spans="3:7" ht="21" customHeight="1">
      <c r="C41" s="344" t="s">
        <v>397</v>
      </c>
      <c r="F41" s="168">
        <f>BCDTK!X38</f>
        <v>9730863246</v>
      </c>
      <c r="G41" s="168">
        <f>BCDTK!D38+BCDTK!D39+56405802</f>
        <v>9455798124</v>
      </c>
    </row>
    <row r="42" spans="3:7" ht="21" customHeight="1" hidden="1">
      <c r="C42" s="344" t="s">
        <v>398</v>
      </c>
      <c r="F42" s="168"/>
      <c r="G42" s="168"/>
    </row>
    <row r="43" spans="3:7" ht="21" customHeight="1">
      <c r="C43" s="344" t="s">
        <v>399</v>
      </c>
      <c r="F43" s="168">
        <f>BCDTK!X40</f>
        <v>1810682503</v>
      </c>
      <c r="G43" s="168">
        <f>BCDTK!D40</f>
        <v>177660150</v>
      </c>
    </row>
    <row r="44" spans="3:7" ht="21" customHeight="1">
      <c r="C44" s="344" t="s">
        <v>523</v>
      </c>
      <c r="F44" s="168">
        <f>BCDTK!X41</f>
        <v>2620074398</v>
      </c>
      <c r="G44" s="168">
        <f>BCDTK!D41</f>
        <v>28408650</v>
      </c>
    </row>
    <row r="45" spans="3:7" ht="21" customHeight="1" hidden="1">
      <c r="C45" s="344" t="s">
        <v>522</v>
      </c>
      <c r="F45" s="168"/>
      <c r="G45" s="168"/>
    </row>
    <row r="46" spans="3:7" ht="21" customHeight="1" hidden="1">
      <c r="C46" s="344" t="s">
        <v>400</v>
      </c>
      <c r="F46" s="168"/>
      <c r="G46" s="168"/>
    </row>
    <row r="47" spans="3:7" ht="21" customHeight="1" hidden="1">
      <c r="C47" s="344" t="s">
        <v>524</v>
      </c>
      <c r="F47" s="168"/>
      <c r="G47" s="168"/>
    </row>
    <row r="48" spans="3:7" ht="21" customHeight="1">
      <c r="C48" s="344" t="s">
        <v>522</v>
      </c>
      <c r="F48" s="168">
        <f>BCDTK!X42</f>
        <v>78000401</v>
      </c>
      <c r="G48" s="350"/>
    </row>
    <row r="49" spans="3:7" ht="21" customHeight="1">
      <c r="C49" s="344" t="s">
        <v>524</v>
      </c>
      <c r="F49" s="168"/>
      <c r="G49" s="168"/>
    </row>
    <row r="50" spans="3:7" ht="21" customHeight="1">
      <c r="C50" s="344" t="s">
        <v>401</v>
      </c>
      <c r="F50" s="168">
        <v>105078980000</v>
      </c>
      <c r="G50" s="168">
        <f>BCDTK!D45</f>
        <v>105078980000</v>
      </c>
    </row>
    <row r="51" spans="5:7" ht="21" customHeight="1">
      <c r="E51" s="348" t="s">
        <v>346</v>
      </c>
      <c r="F51" s="173">
        <f>SUM(F41:F50)</f>
        <v>119318600548</v>
      </c>
      <c r="G51" s="173">
        <f>SUM(G41:G50)</f>
        <v>114740846924</v>
      </c>
    </row>
    <row r="52" spans="2:7" s="199" customFormat="1" ht="27.75" customHeight="1">
      <c r="B52" s="199" t="s">
        <v>402</v>
      </c>
      <c r="F52" s="342" t="s">
        <v>447</v>
      </c>
      <c r="G52" s="343" t="s">
        <v>448</v>
      </c>
    </row>
    <row r="53" spans="3:7" ht="21" customHeight="1">
      <c r="C53" s="344" t="s">
        <v>526</v>
      </c>
      <c r="F53" s="347">
        <v>16000000</v>
      </c>
      <c r="G53" s="347">
        <v>16000000</v>
      </c>
    </row>
    <row r="54" spans="3:7" ht="21" customHeight="1">
      <c r="C54" s="344" t="s">
        <v>527</v>
      </c>
      <c r="F54" s="347"/>
      <c r="G54" s="347">
        <v>90000000</v>
      </c>
    </row>
    <row r="55" spans="3:7" ht="21" customHeight="1">
      <c r="C55" s="344" t="s">
        <v>662</v>
      </c>
      <c r="F55" s="347">
        <v>1341129897</v>
      </c>
      <c r="G55" s="347">
        <v>2219352728</v>
      </c>
    </row>
    <row r="56" spans="3:7" ht="21" customHeight="1">
      <c r="C56" s="344" t="s">
        <v>528</v>
      </c>
      <c r="F56" s="347">
        <v>57978920</v>
      </c>
      <c r="G56" s="347">
        <v>89859075</v>
      </c>
    </row>
    <row r="57" spans="3:7" ht="21" customHeight="1">
      <c r="C57" s="344" t="s">
        <v>529</v>
      </c>
      <c r="F57" s="347">
        <v>133494186</v>
      </c>
      <c r="G57" s="347">
        <v>232110308</v>
      </c>
    </row>
    <row r="58" spans="3:7" ht="21" customHeight="1">
      <c r="C58" s="344" t="s">
        <v>661</v>
      </c>
      <c r="F58" s="347">
        <v>3000000</v>
      </c>
      <c r="G58" s="347">
        <v>3000000</v>
      </c>
    </row>
    <row r="59" spans="3:7" ht="21" customHeight="1">
      <c r="C59" s="344" t="s">
        <v>675</v>
      </c>
      <c r="F59" s="347">
        <v>60000000</v>
      </c>
      <c r="G59" s="347">
        <v>60000000</v>
      </c>
    </row>
    <row r="60" spans="3:7" ht="21" customHeight="1">
      <c r="C60" s="344" t="s">
        <v>676</v>
      </c>
      <c r="F60" s="347">
        <v>518654205</v>
      </c>
      <c r="G60" s="347">
        <v>348277991</v>
      </c>
    </row>
    <row r="61" spans="3:7" ht="21" customHeight="1">
      <c r="C61" s="344" t="s">
        <v>663</v>
      </c>
      <c r="F61" s="347">
        <v>269563364</v>
      </c>
      <c r="G61" s="347">
        <v>355900000</v>
      </c>
    </row>
    <row r="62" spans="3:7" ht="21" customHeight="1">
      <c r="C62" s="344" t="s">
        <v>664</v>
      </c>
      <c r="F62" s="347"/>
      <c r="G62" s="347">
        <v>97748170</v>
      </c>
    </row>
    <row r="63" spans="3:7" ht="21" customHeight="1">
      <c r="C63" s="344" t="s">
        <v>665</v>
      </c>
      <c r="F63" s="347">
        <v>46316162</v>
      </c>
      <c r="G63" s="347">
        <v>95578558</v>
      </c>
    </row>
    <row r="64" spans="3:7" ht="21" customHeight="1">
      <c r="C64" s="344" t="s">
        <v>666</v>
      </c>
      <c r="F64" s="347">
        <v>10000000</v>
      </c>
      <c r="G64" s="347">
        <v>10000000</v>
      </c>
    </row>
    <row r="65" spans="3:7" ht="21" customHeight="1">
      <c r="C65" s="344" t="s">
        <v>703</v>
      </c>
      <c r="F65" s="347">
        <v>626149433</v>
      </c>
      <c r="G65" s="347"/>
    </row>
    <row r="66" spans="3:7" ht="21" customHeight="1">
      <c r="C66" s="344" t="s">
        <v>704</v>
      </c>
      <c r="F66" s="347">
        <v>9200000</v>
      </c>
      <c r="G66" s="347"/>
    </row>
    <row r="67" spans="3:7" ht="21" customHeight="1">
      <c r="C67" s="344" t="s">
        <v>667</v>
      </c>
      <c r="F67" s="347">
        <v>300000</v>
      </c>
      <c r="G67" s="347">
        <v>6300000</v>
      </c>
    </row>
    <row r="68" spans="5:7" ht="21" customHeight="1">
      <c r="E68" s="348" t="s">
        <v>346</v>
      </c>
      <c r="F68" s="349">
        <f>SUM(F53:F67)</f>
        <v>3091786167</v>
      </c>
      <c r="G68" s="173">
        <f>SUM(G53:G67)</f>
        <v>3624126830</v>
      </c>
    </row>
    <row r="69" spans="2:7" s="199" customFormat="1" ht="26.25" customHeight="1">
      <c r="B69" s="199" t="s">
        <v>403</v>
      </c>
      <c r="F69" s="342" t="s">
        <v>447</v>
      </c>
      <c r="G69" s="343" t="s">
        <v>448</v>
      </c>
    </row>
    <row r="70" spans="3:7" ht="21" customHeight="1">
      <c r="C70" s="344" t="s">
        <v>404</v>
      </c>
      <c r="F70" s="168">
        <f>BCDTK!X50</f>
        <v>10697040</v>
      </c>
      <c r="G70" s="344">
        <f>BCDTK!D50</f>
        <v>0</v>
      </c>
    </row>
    <row r="71" spans="3:7" ht="21" customHeight="1">
      <c r="C71" s="344" t="s">
        <v>405</v>
      </c>
      <c r="F71" s="168">
        <f>BCDTK!X51+BCDTK!X52+BCDTK!X53</f>
        <v>230000400</v>
      </c>
      <c r="G71" s="168">
        <f>BCDTK!D51+BCDTK!D52+BCDTK!D53-BCDTK!C52</f>
        <v>145958402</v>
      </c>
    </row>
    <row r="72" spans="3:7" ht="21" customHeight="1" hidden="1">
      <c r="C72" s="344" t="s">
        <v>406</v>
      </c>
      <c r="F72" s="168"/>
      <c r="G72" s="168"/>
    </row>
    <row r="73" spans="3:7" ht="21" customHeight="1" hidden="1">
      <c r="C73" s="344" t="s">
        <v>407</v>
      </c>
      <c r="F73" s="168"/>
      <c r="G73" s="168"/>
    </row>
    <row r="74" spans="3:7" ht="21" customHeight="1">
      <c r="C74" s="344" t="s">
        <v>408</v>
      </c>
      <c r="F74" s="168">
        <f>BCDTK!X14+BCDTK!X55</f>
        <v>163315378813</v>
      </c>
      <c r="G74" s="168">
        <f>BCDTK!D55+BCDTK!D14</f>
        <v>28738703162</v>
      </c>
    </row>
    <row r="75" spans="5:7" ht="21" customHeight="1">
      <c r="E75" s="348" t="s">
        <v>346</v>
      </c>
      <c r="F75" s="173">
        <f>SUM(F70:F74)</f>
        <v>163556076253</v>
      </c>
      <c r="G75" s="173">
        <f>SUM(G70:G74)</f>
        <v>28884661564</v>
      </c>
    </row>
    <row r="76" spans="2:7" s="351" customFormat="1" ht="28.5" customHeight="1">
      <c r="B76" s="351" t="s">
        <v>531</v>
      </c>
      <c r="F76" s="342" t="s">
        <v>447</v>
      </c>
      <c r="G76" s="343" t="s">
        <v>448</v>
      </c>
    </row>
    <row r="77" spans="3:7" ht="21" customHeight="1">
      <c r="C77" s="344" t="s">
        <v>530</v>
      </c>
      <c r="E77" s="348"/>
      <c r="F77" s="168">
        <f>BCDTK!X57</f>
        <v>1295172090</v>
      </c>
      <c r="G77" s="352">
        <f>BCDTK!D57</f>
        <v>4771237365</v>
      </c>
    </row>
    <row r="78" spans="5:7" ht="21" customHeight="1">
      <c r="E78" s="348" t="s">
        <v>346</v>
      </c>
      <c r="F78" s="173">
        <f>SUM(F77:F77)</f>
        <v>1295172090</v>
      </c>
      <c r="G78" s="173">
        <f>SUM(G77:G77)</f>
        <v>4771237365</v>
      </c>
    </row>
    <row r="79" ht="21" customHeight="1">
      <c r="B79" s="348" t="s">
        <v>532</v>
      </c>
    </row>
    <row r="80" spans="6:7" ht="21" customHeight="1">
      <c r="F80" s="342" t="s">
        <v>447</v>
      </c>
      <c r="G80" s="343" t="s">
        <v>448</v>
      </c>
    </row>
    <row r="81" spans="2:7" ht="21" customHeight="1">
      <c r="B81" s="344" t="s">
        <v>533</v>
      </c>
      <c r="F81" s="168">
        <v>0</v>
      </c>
      <c r="G81" s="344">
        <v>0</v>
      </c>
    </row>
    <row r="82" spans="2:7" ht="21" customHeight="1">
      <c r="B82" s="344" t="s">
        <v>534</v>
      </c>
      <c r="F82" s="168">
        <v>0</v>
      </c>
      <c r="G82" s="344">
        <v>0</v>
      </c>
    </row>
    <row r="83" ht="21" customHeight="1">
      <c r="F83" s="168"/>
    </row>
    <row r="84" ht="21" customHeight="1">
      <c r="F84" s="168"/>
    </row>
    <row r="85" ht="21" customHeight="1">
      <c r="F85" s="168"/>
    </row>
    <row r="86" ht="21" customHeight="1">
      <c r="F86" s="168"/>
    </row>
    <row r="87" ht="21" customHeight="1">
      <c r="F87" s="168"/>
    </row>
    <row r="88" ht="21" customHeight="1">
      <c r="F88" s="168"/>
    </row>
    <row r="89" spans="3:8" ht="21" customHeight="1">
      <c r="C89" s="344" t="s">
        <v>409</v>
      </c>
      <c r="H89" s="168"/>
    </row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</sheetData>
  <printOptions/>
  <pageMargins left="0.6" right="0.41" top="0.42" bottom="0.5" header="0.45" footer="0.4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9">
      <selection activeCell="A78" sqref="A78:IV81"/>
    </sheetView>
  </sheetViews>
  <sheetFormatPr defaultColWidth="9.140625" defaultRowHeight="12.75"/>
  <cols>
    <col min="1" max="1" width="6.57421875" style="249" customWidth="1"/>
    <col min="2" max="2" width="19.57421875" style="249" customWidth="1"/>
    <col min="3" max="3" width="18.8515625" style="249" customWidth="1"/>
    <col min="4" max="4" width="6.8515625" style="249" hidden="1" customWidth="1"/>
    <col min="5" max="5" width="6.00390625" style="249" hidden="1" customWidth="1"/>
    <col min="6" max="6" width="15.7109375" style="249" bestFit="1" customWidth="1"/>
    <col min="7" max="7" width="17.421875" style="249" customWidth="1"/>
    <col min="8" max="8" width="21.7109375" style="249" customWidth="1"/>
    <col min="9" max="9" width="22.140625" style="249" customWidth="1"/>
    <col min="10" max="16384" width="9.140625" style="249" customWidth="1"/>
  </cols>
  <sheetData>
    <row r="1" spans="1:8" s="267" customFormat="1" ht="20.25">
      <c r="A1" s="264" t="s">
        <v>540</v>
      </c>
      <c r="C1" s="264"/>
      <c r="D1" s="264"/>
      <c r="E1" s="264"/>
      <c r="F1" s="271"/>
      <c r="G1" s="264"/>
      <c r="H1" s="264"/>
    </row>
    <row r="2" spans="1:8" s="255" customFormat="1" ht="18.75">
      <c r="A2" s="258" t="s">
        <v>541</v>
      </c>
      <c r="D2" s="258"/>
      <c r="E2" s="258"/>
      <c r="F2" s="263"/>
      <c r="G2" s="258"/>
      <c r="H2" s="258"/>
    </row>
    <row r="4" spans="1:8" s="273" customFormat="1" ht="91.5" customHeight="1">
      <c r="A4" s="588"/>
      <c r="B4" s="589"/>
      <c r="C4" s="272" t="s">
        <v>410</v>
      </c>
      <c r="D4" s="272" t="s">
        <v>538</v>
      </c>
      <c r="E4" s="272" t="s">
        <v>539</v>
      </c>
      <c r="F4" s="272" t="s">
        <v>46</v>
      </c>
      <c r="G4" s="272" t="s">
        <v>592</v>
      </c>
      <c r="H4" s="272" t="s">
        <v>346</v>
      </c>
    </row>
    <row r="5" spans="1:8" ht="17.25">
      <c r="A5" s="274" t="s">
        <v>549</v>
      </c>
      <c r="B5" s="275"/>
      <c r="C5" s="284">
        <v>158000000000</v>
      </c>
      <c r="D5" s="277"/>
      <c r="E5" s="277"/>
      <c r="F5" s="278"/>
      <c r="G5" s="276">
        <v>22004490544</v>
      </c>
      <c r="H5" s="276">
        <f>SUM(B5:G5)</f>
        <v>180004490544</v>
      </c>
    </row>
    <row r="6" spans="1:8" ht="17.25" hidden="1">
      <c r="A6" s="279" t="s">
        <v>535</v>
      </c>
      <c r="B6" s="280"/>
      <c r="C6" s="281"/>
      <c r="D6" s="282"/>
      <c r="E6" s="282"/>
      <c r="F6" s="283">
        <v>549090770</v>
      </c>
      <c r="G6" s="281"/>
      <c r="H6" s="281">
        <v>3039938401</v>
      </c>
    </row>
    <row r="7" spans="1:8" ht="17.25" hidden="1">
      <c r="A7" s="279" t="s">
        <v>536</v>
      </c>
      <c r="B7" s="280"/>
      <c r="C7" s="281"/>
      <c r="D7" s="282"/>
      <c r="E7" s="282"/>
      <c r="F7" s="283"/>
      <c r="G7" s="281"/>
      <c r="H7" s="281"/>
    </row>
    <row r="8" spans="1:8" ht="17.25" hidden="1">
      <c r="A8" s="279" t="s">
        <v>537</v>
      </c>
      <c r="B8" s="280"/>
      <c r="C8" s="284"/>
      <c r="D8" s="282"/>
      <c r="E8" s="282"/>
      <c r="F8" s="284">
        <f>F5+F6</f>
        <v>549090770</v>
      </c>
      <c r="G8" s="281"/>
      <c r="H8" s="284">
        <f>H5+H6</f>
        <v>183044428945</v>
      </c>
    </row>
    <row r="9" spans="1:8" ht="17.25">
      <c r="A9" s="309" t="s">
        <v>542</v>
      </c>
      <c r="B9" s="280"/>
      <c r="D9" s="282"/>
      <c r="E9" s="282"/>
      <c r="F9" s="284"/>
      <c r="G9" s="281"/>
      <c r="H9" s="284">
        <f aca="true" t="shared" si="0" ref="H9:H14">SUM(B9:G9)</f>
        <v>0</v>
      </c>
    </row>
    <row r="10" spans="1:8" ht="17.25">
      <c r="A10" s="309" t="s">
        <v>543</v>
      </c>
      <c r="B10" s="280"/>
      <c r="C10" s="284"/>
      <c r="D10" s="282"/>
      <c r="E10" s="282"/>
      <c r="F10" s="284"/>
      <c r="G10" s="281">
        <v>38225085330</v>
      </c>
      <c r="H10" s="284">
        <f t="shared" si="0"/>
        <v>38225085330</v>
      </c>
    </row>
    <row r="11" spans="1:8" ht="17.25">
      <c r="A11" s="309" t="s">
        <v>544</v>
      </c>
      <c r="B11" s="280"/>
      <c r="C11" s="284"/>
      <c r="D11" s="282"/>
      <c r="E11" s="282"/>
      <c r="F11" s="281">
        <v>4010312780</v>
      </c>
      <c r="G11" s="281"/>
      <c r="H11" s="284">
        <f t="shared" si="0"/>
        <v>4010312780</v>
      </c>
    </row>
    <row r="12" spans="1:8" ht="17.25">
      <c r="A12" s="309" t="s">
        <v>545</v>
      </c>
      <c r="B12" s="280"/>
      <c r="C12" s="284"/>
      <c r="D12" s="282"/>
      <c r="E12" s="282"/>
      <c r="F12" s="284"/>
      <c r="G12" s="281"/>
      <c r="H12" s="284">
        <f t="shared" si="0"/>
        <v>0</v>
      </c>
    </row>
    <row r="13" spans="1:8" ht="17.25">
      <c r="A13" s="309" t="s">
        <v>546</v>
      </c>
      <c r="B13" s="280"/>
      <c r="C13" s="284"/>
      <c r="D13" s="282"/>
      <c r="E13" s="282"/>
      <c r="F13" s="284"/>
      <c r="G13" s="281"/>
      <c r="H13" s="284">
        <f t="shared" si="0"/>
        <v>0</v>
      </c>
    </row>
    <row r="14" spans="1:8" ht="17.25">
      <c r="A14" s="309" t="s">
        <v>547</v>
      </c>
      <c r="B14" s="280"/>
      <c r="C14" s="284"/>
      <c r="D14" s="282"/>
      <c r="E14" s="282"/>
      <c r="F14" s="281">
        <v>4010312780</v>
      </c>
      <c r="G14" s="281">
        <v>29904490544</v>
      </c>
      <c r="H14" s="284">
        <f t="shared" si="0"/>
        <v>33914803324</v>
      </c>
    </row>
    <row r="15" spans="1:9" ht="17.25">
      <c r="A15" s="279" t="s">
        <v>537</v>
      </c>
      <c r="B15" s="280"/>
      <c r="C15" s="284">
        <v>158000000000</v>
      </c>
      <c r="D15" s="282"/>
      <c r="E15" s="282"/>
      <c r="F15" s="284">
        <f>F11-F14</f>
        <v>0</v>
      </c>
      <c r="G15" s="281">
        <f>G5+G10-G13-G14</f>
        <v>30325085330</v>
      </c>
      <c r="H15" s="284">
        <f>C15+F15+G15</f>
        <v>188325085330</v>
      </c>
      <c r="I15" s="335">
        <f>H5+H11-H14</f>
        <v>150100000000</v>
      </c>
    </row>
    <row r="16" spans="1:8" ht="17.25">
      <c r="A16" s="279" t="s">
        <v>548</v>
      </c>
      <c r="B16" s="280"/>
      <c r="C16" s="281">
        <f>C15</f>
        <v>158000000000</v>
      </c>
      <c r="D16" s="282"/>
      <c r="E16" s="282"/>
      <c r="F16" s="281">
        <f>F15</f>
        <v>0</v>
      </c>
      <c r="G16" s="281">
        <f>G15</f>
        <v>30325085330</v>
      </c>
      <c r="H16" s="284">
        <f>H15</f>
        <v>188325085330</v>
      </c>
    </row>
    <row r="17" spans="1:8" ht="17.25" hidden="1">
      <c r="A17" s="279" t="s">
        <v>411</v>
      </c>
      <c r="B17" s="280"/>
      <c r="C17" s="282"/>
      <c r="D17" s="282"/>
      <c r="E17" s="282"/>
      <c r="F17" s="282"/>
      <c r="G17" s="281"/>
      <c r="H17" s="281">
        <v>1000072523</v>
      </c>
    </row>
    <row r="18" spans="1:8" ht="17.25">
      <c r="A18" s="309" t="s">
        <v>668</v>
      </c>
      <c r="B18" s="280"/>
      <c r="C18" s="281"/>
      <c r="D18" s="282"/>
      <c r="E18" s="282"/>
      <c r="F18" s="281"/>
      <c r="G18" s="281"/>
      <c r="H18" s="284">
        <f aca="true" t="shared" si="1" ref="H18:H23">SUM(B18:G18)</f>
        <v>0</v>
      </c>
    </row>
    <row r="19" spans="1:8" ht="17.25">
      <c r="A19" s="309" t="s">
        <v>669</v>
      </c>
      <c r="B19" s="305"/>
      <c r="C19" s="306"/>
      <c r="D19" s="307"/>
      <c r="E19" s="307"/>
      <c r="F19" s="281"/>
      <c r="G19" s="306">
        <f>KQKD!J33</f>
        <v>15920232449.42</v>
      </c>
      <c r="H19" s="284">
        <f t="shared" si="1"/>
        <v>15920232449.42</v>
      </c>
    </row>
    <row r="20" spans="1:8" ht="17.25">
      <c r="A20" s="309" t="s">
        <v>544</v>
      </c>
      <c r="B20" s="305"/>
      <c r="C20" s="281"/>
      <c r="D20" s="307"/>
      <c r="E20" s="307"/>
      <c r="F20" s="306">
        <f>BCDTK!U61</f>
        <v>0</v>
      </c>
      <c r="G20" s="306"/>
      <c r="H20" s="284">
        <f t="shared" si="1"/>
        <v>0</v>
      </c>
    </row>
    <row r="21" spans="1:8" ht="17.25">
      <c r="A21" s="309" t="s">
        <v>670</v>
      </c>
      <c r="B21" s="305"/>
      <c r="C21" s="306"/>
      <c r="D21" s="307"/>
      <c r="E21" s="307"/>
      <c r="F21" s="306"/>
      <c r="G21" s="306"/>
      <c r="H21" s="284">
        <f t="shared" si="1"/>
        <v>0</v>
      </c>
    </row>
    <row r="22" spans="1:8" ht="17.25">
      <c r="A22" s="309" t="s">
        <v>671</v>
      </c>
      <c r="B22" s="305"/>
      <c r="C22" s="306"/>
      <c r="D22" s="307"/>
      <c r="E22" s="307"/>
      <c r="F22" s="306"/>
      <c r="G22" s="306"/>
      <c r="H22" s="284">
        <f t="shared" si="1"/>
        <v>0</v>
      </c>
    </row>
    <row r="23" spans="1:8" ht="17.25">
      <c r="A23" s="309" t="s">
        <v>547</v>
      </c>
      <c r="B23" s="305"/>
      <c r="C23" s="306"/>
      <c r="D23" s="307"/>
      <c r="E23" s="307"/>
      <c r="F23" s="306">
        <f>BCDTK!U61</f>
        <v>0</v>
      </c>
      <c r="G23" s="306">
        <v>28941699880</v>
      </c>
      <c r="H23" s="284">
        <f t="shared" si="1"/>
        <v>28941699880</v>
      </c>
    </row>
    <row r="24" spans="1:9" ht="17.25">
      <c r="A24" s="285" t="s">
        <v>672</v>
      </c>
      <c r="B24" s="286"/>
      <c r="C24" s="287">
        <f>C16+C20</f>
        <v>158000000000</v>
      </c>
      <c r="D24" s="288"/>
      <c r="E24" s="288"/>
      <c r="F24" s="287"/>
      <c r="G24" s="308">
        <f>G16+G19-G21-G23</f>
        <v>17303617899.42</v>
      </c>
      <c r="H24" s="287">
        <f>C24+F24+G24</f>
        <v>175303617899.41998</v>
      </c>
      <c r="I24" s="335">
        <f>H16+H19+H20-H21-H23</f>
        <v>175303617899.42</v>
      </c>
    </row>
    <row r="25" spans="1:8" ht="17.25">
      <c r="A25" s="289"/>
      <c r="B25" s="289"/>
      <c r="C25" s="290"/>
      <c r="D25" s="289"/>
      <c r="E25" s="289"/>
      <c r="F25" s="290"/>
      <c r="G25" s="289"/>
      <c r="H25" s="290"/>
    </row>
    <row r="26" spans="1:8" ht="17.25" customHeight="1" hidden="1">
      <c r="A26" s="289" t="s">
        <v>550</v>
      </c>
      <c r="C26" s="290"/>
      <c r="D26" s="289"/>
      <c r="E26" s="289"/>
      <c r="F26" s="592" t="s">
        <v>447</v>
      </c>
      <c r="G26" s="592"/>
      <c r="H26" s="324" t="s">
        <v>448</v>
      </c>
    </row>
    <row r="27" spans="1:8" ht="17.25" customHeight="1" hidden="1">
      <c r="A27" s="289" t="s">
        <v>551</v>
      </c>
      <c r="C27" s="290"/>
      <c r="D27" s="289"/>
      <c r="E27" s="289"/>
      <c r="F27" s="593">
        <v>104077854694</v>
      </c>
      <c r="G27" s="593"/>
      <c r="H27" s="326">
        <f>F27</f>
        <v>104077854694</v>
      </c>
    </row>
    <row r="28" spans="1:8" ht="17.25" customHeight="1" hidden="1">
      <c r="A28" s="289" t="s">
        <v>552</v>
      </c>
      <c r="C28" s="290"/>
      <c r="D28" s="289"/>
      <c r="E28" s="289"/>
      <c r="F28" s="593">
        <v>49744000000</v>
      </c>
      <c r="G28" s="593"/>
      <c r="H28" s="326">
        <f>F28</f>
        <v>49744000000</v>
      </c>
    </row>
    <row r="29" spans="1:8" ht="18.75" hidden="1">
      <c r="A29" s="289"/>
      <c r="B29" s="289"/>
      <c r="C29" s="310" t="s">
        <v>346</v>
      </c>
      <c r="D29" s="289"/>
      <c r="E29" s="289"/>
      <c r="F29" s="290"/>
      <c r="G29" s="289"/>
      <c r="H29" s="290"/>
    </row>
    <row r="30" spans="1:8" ht="17.25" hidden="1">
      <c r="A30" s="289" t="s">
        <v>553</v>
      </c>
      <c r="B30" s="289"/>
      <c r="C30" s="290"/>
      <c r="D30" s="289"/>
      <c r="E30" s="289"/>
      <c r="F30" s="290"/>
      <c r="G30" s="289"/>
      <c r="H30" s="290"/>
    </row>
    <row r="31" spans="1:8" ht="17.25" hidden="1">
      <c r="A31" s="289" t="s">
        <v>554</v>
      </c>
      <c r="B31" s="289"/>
      <c r="C31" s="290"/>
      <c r="D31" s="289"/>
      <c r="E31" s="289"/>
      <c r="F31" s="290"/>
      <c r="G31" s="289"/>
      <c r="H31" s="290"/>
    </row>
    <row r="32" spans="1:8" ht="17.25" hidden="1">
      <c r="A32" s="289"/>
      <c r="B32" s="311" t="s">
        <v>555</v>
      </c>
      <c r="C32" s="290"/>
      <c r="D32" s="289"/>
      <c r="E32" s="289"/>
      <c r="F32" s="290"/>
      <c r="G32" s="289"/>
      <c r="H32" s="290"/>
    </row>
    <row r="33" spans="1:8" ht="17.25" hidden="1">
      <c r="A33" s="289"/>
      <c r="B33" s="311" t="s">
        <v>556</v>
      </c>
      <c r="C33" s="290"/>
      <c r="D33" s="289"/>
      <c r="E33" s="289"/>
      <c r="F33" s="290"/>
      <c r="G33" s="289"/>
      <c r="H33" s="290"/>
    </row>
    <row r="34" spans="1:8" ht="17.25" hidden="1">
      <c r="A34" s="289" t="s">
        <v>557</v>
      </c>
      <c r="B34" s="311"/>
      <c r="C34" s="290"/>
      <c r="D34" s="289"/>
      <c r="E34" s="289"/>
      <c r="F34" s="290"/>
      <c r="G34" s="289"/>
      <c r="H34" s="290"/>
    </row>
    <row r="35" spans="1:8" ht="17.25" customHeight="1" hidden="1">
      <c r="A35" s="289"/>
      <c r="B35" s="311"/>
      <c r="C35" s="290"/>
      <c r="D35" s="289"/>
      <c r="E35" s="289"/>
      <c r="F35" s="290"/>
      <c r="G35" s="289"/>
      <c r="H35" s="290"/>
    </row>
    <row r="36" spans="1:8" ht="18.75">
      <c r="A36" s="321" t="s">
        <v>558</v>
      </c>
      <c r="B36" s="311"/>
      <c r="C36" s="290"/>
      <c r="D36" s="289"/>
      <c r="E36" s="289"/>
      <c r="F36" s="594" t="s">
        <v>447</v>
      </c>
      <c r="G36" s="594"/>
      <c r="H36" s="328" t="s">
        <v>448</v>
      </c>
    </row>
    <row r="37" spans="1:8" ht="17.25">
      <c r="A37" s="289"/>
      <c r="B37" s="311" t="s">
        <v>559</v>
      </c>
      <c r="C37" s="290"/>
      <c r="D37" s="289"/>
      <c r="E37" s="289"/>
      <c r="F37" s="593">
        <f>BCDTK!X62</f>
        <v>16864281244</v>
      </c>
      <c r="G37" s="593"/>
      <c r="H37" s="326">
        <f>CDKT!H96</f>
        <v>6161257352</v>
      </c>
    </row>
    <row r="38" spans="1:8" ht="17.25">
      <c r="A38" s="289"/>
      <c r="B38" s="311" t="s">
        <v>560</v>
      </c>
      <c r="C38" s="290"/>
      <c r="D38" s="289"/>
      <c r="E38" s="289"/>
      <c r="F38" s="593">
        <f>BCDTK!X63</f>
        <v>807734899</v>
      </c>
      <c r="G38" s="593"/>
      <c r="H38" s="326">
        <f>CDKT!H97</f>
        <v>43233192</v>
      </c>
    </row>
    <row r="39" spans="1:8" ht="17.25">
      <c r="A39" s="289"/>
      <c r="B39" s="311"/>
      <c r="C39" s="290"/>
      <c r="D39" s="289"/>
      <c r="E39" s="289"/>
      <c r="F39" s="290"/>
      <c r="G39" s="289"/>
      <c r="H39" s="290"/>
    </row>
    <row r="40" spans="1:8" ht="18.75">
      <c r="A40" s="312" t="s">
        <v>561</v>
      </c>
      <c r="B40" s="311"/>
      <c r="C40" s="290"/>
      <c r="D40" s="289"/>
      <c r="E40" s="289"/>
      <c r="F40" s="290"/>
      <c r="G40" s="289"/>
      <c r="H40" s="290"/>
    </row>
    <row r="41" spans="1:8" ht="17.25">
      <c r="A41" s="289"/>
      <c r="B41" s="311"/>
      <c r="C41" s="290"/>
      <c r="D41" s="289"/>
      <c r="E41" s="289"/>
      <c r="F41" s="290"/>
      <c r="G41" s="289"/>
      <c r="H41" s="327" t="s">
        <v>562</v>
      </c>
    </row>
    <row r="42" spans="1:8" ht="20.25">
      <c r="A42" s="289"/>
      <c r="B42" s="311"/>
      <c r="C42" s="290"/>
      <c r="D42" s="289"/>
      <c r="E42" s="289"/>
      <c r="F42" s="587" t="s">
        <v>705</v>
      </c>
      <c r="G42" s="587"/>
      <c r="H42" s="304" t="s">
        <v>706</v>
      </c>
    </row>
    <row r="43" spans="1:8" s="291" customFormat="1" ht="41.25" customHeight="1">
      <c r="A43" s="590" t="s">
        <v>564</v>
      </c>
      <c r="B43" s="590"/>
      <c r="C43" s="590"/>
      <c r="D43" s="313"/>
      <c r="E43" s="313"/>
      <c r="F43" s="591">
        <f>F45+F46</f>
        <v>1115616100859</v>
      </c>
      <c r="G43" s="591"/>
      <c r="H43" s="304">
        <f>H45+H46</f>
        <v>484595909860</v>
      </c>
    </row>
    <row r="44" spans="2:8" ht="20.25">
      <c r="B44" s="249" t="s">
        <v>563</v>
      </c>
      <c r="F44" s="587"/>
      <c r="G44" s="587"/>
      <c r="H44" s="304"/>
    </row>
    <row r="45" spans="1:8" ht="17.25">
      <c r="A45" s="293" t="s">
        <v>412</v>
      </c>
      <c r="D45" s="293"/>
      <c r="E45" s="293"/>
      <c r="F45" s="583">
        <v>1113920884872</v>
      </c>
      <c r="G45" s="583"/>
      <c r="H45" s="294">
        <v>483298923249</v>
      </c>
    </row>
    <row r="46" spans="1:8" ht="17.25">
      <c r="A46" s="293" t="s">
        <v>413</v>
      </c>
      <c r="D46" s="293"/>
      <c r="E46" s="293"/>
      <c r="F46" s="583">
        <v>1695215987</v>
      </c>
      <c r="G46" s="583"/>
      <c r="H46" s="294">
        <v>1296986611</v>
      </c>
    </row>
    <row r="47" spans="1:8" ht="36" customHeight="1">
      <c r="A47" s="590" t="s">
        <v>565</v>
      </c>
      <c r="B47" s="590"/>
      <c r="C47" s="590"/>
      <c r="F47" s="585">
        <f>SUM(F49:G54)</f>
        <v>114351309</v>
      </c>
      <c r="G47" s="585"/>
      <c r="H47" s="304">
        <f>SUM(H49:H54)</f>
        <v>840916714</v>
      </c>
    </row>
    <row r="48" spans="2:8" ht="20.25" customHeight="1">
      <c r="B48" s="315" t="s">
        <v>563</v>
      </c>
      <c r="C48" s="314"/>
      <c r="F48" s="292"/>
      <c r="G48" s="292"/>
      <c r="H48" s="292"/>
    </row>
    <row r="49" spans="1:8" ht="17.25">
      <c r="A49" s="293" t="s">
        <v>414</v>
      </c>
      <c r="D49" s="293"/>
      <c r="E49" s="293"/>
      <c r="F49" s="294"/>
      <c r="G49" s="292"/>
      <c r="H49" s="487"/>
    </row>
    <row r="50" spans="1:8" ht="17.25">
      <c r="A50" s="293" t="s">
        <v>415</v>
      </c>
      <c r="D50" s="293"/>
      <c r="E50" s="293"/>
      <c r="F50" s="583"/>
      <c r="G50" s="583"/>
      <c r="H50" s="294"/>
    </row>
    <row r="51" spans="1:8" ht="17.25">
      <c r="A51" s="293" t="s">
        <v>416</v>
      </c>
      <c r="D51" s="293"/>
      <c r="E51" s="293"/>
      <c r="F51" s="583">
        <v>114351309</v>
      </c>
      <c r="G51" s="583"/>
      <c r="H51" s="294">
        <v>840916714</v>
      </c>
    </row>
    <row r="52" spans="1:7" ht="17.25">
      <c r="A52" s="293" t="s">
        <v>417</v>
      </c>
      <c r="D52" s="293"/>
      <c r="E52" s="293"/>
      <c r="F52" s="294"/>
      <c r="G52" s="292"/>
    </row>
    <row r="53" spans="1:7" ht="17.25">
      <c r="A53" s="293" t="s">
        <v>418</v>
      </c>
      <c r="D53" s="293"/>
      <c r="E53" s="293"/>
      <c r="F53" s="294"/>
      <c r="G53" s="292"/>
    </row>
    <row r="54" spans="1:7" ht="17.25">
      <c r="A54" s="293" t="s">
        <v>419</v>
      </c>
      <c r="D54" s="293"/>
      <c r="E54" s="293"/>
      <c r="F54" s="294"/>
      <c r="G54" s="292"/>
    </row>
    <row r="55" spans="1:8" ht="35.25" customHeight="1">
      <c r="A55" s="590" t="s">
        <v>566</v>
      </c>
      <c r="B55" s="596"/>
      <c r="C55" s="596"/>
      <c r="F55" s="585">
        <f>F43-F47</f>
        <v>1115501749550</v>
      </c>
      <c r="G55" s="585"/>
      <c r="H55" s="304">
        <f>H43-H47</f>
        <v>483754993146</v>
      </c>
    </row>
    <row r="56" spans="1:8" ht="17.25">
      <c r="A56" s="249" t="s">
        <v>567</v>
      </c>
      <c r="C56" s="295"/>
      <c r="F56" s="586">
        <f>F45-F47</f>
        <v>1113806533563</v>
      </c>
      <c r="G56" s="586"/>
      <c r="H56" s="292">
        <f>H45-H47</f>
        <v>482458006535</v>
      </c>
    </row>
    <row r="57" spans="1:8" ht="17.25">
      <c r="A57" s="249" t="s">
        <v>568</v>
      </c>
      <c r="F57" s="586">
        <f>F46</f>
        <v>1695215987</v>
      </c>
      <c r="G57" s="586"/>
      <c r="H57" s="292">
        <f>H46</f>
        <v>1296986611</v>
      </c>
    </row>
    <row r="58" spans="1:8" s="291" customFormat="1" ht="20.25">
      <c r="A58" s="291" t="s">
        <v>571</v>
      </c>
      <c r="F58" s="587" t="s">
        <v>705</v>
      </c>
      <c r="G58" s="587"/>
      <c r="H58" s="304" t="s">
        <v>706</v>
      </c>
    </row>
    <row r="59" spans="1:8" ht="17.25">
      <c r="A59" s="249" t="s">
        <v>569</v>
      </c>
      <c r="F59" s="586">
        <v>1082076288712</v>
      </c>
      <c r="G59" s="586"/>
      <c r="H59" s="292">
        <v>468721125899</v>
      </c>
    </row>
    <row r="60" spans="4:8" ht="18.75">
      <c r="D60" s="298" t="s">
        <v>346</v>
      </c>
      <c r="F60" s="584">
        <f>SUM(F59:F59)</f>
        <v>1082076288712</v>
      </c>
      <c r="G60" s="584"/>
      <c r="H60" s="322">
        <f>SUM(H59:H59)</f>
        <v>468721125899</v>
      </c>
    </row>
    <row r="61" spans="1:8" s="296" customFormat="1" ht="20.25">
      <c r="A61" s="317" t="s">
        <v>570</v>
      </c>
      <c r="F61" s="587" t="s">
        <v>705</v>
      </c>
      <c r="G61" s="587"/>
      <c r="H61" s="304" t="s">
        <v>706</v>
      </c>
    </row>
    <row r="62" spans="1:8" s="296" customFormat="1" ht="20.25">
      <c r="A62" s="317" t="s">
        <v>572</v>
      </c>
      <c r="F62" s="265"/>
      <c r="G62" s="265"/>
      <c r="H62" s="304"/>
    </row>
    <row r="63" spans="1:8" s="296" customFormat="1" ht="17.25">
      <c r="A63" s="297" t="s">
        <v>420</v>
      </c>
      <c r="D63" s="297"/>
      <c r="E63" s="297"/>
      <c r="F63" s="595">
        <v>308217895</v>
      </c>
      <c r="G63" s="595"/>
      <c r="H63" s="323">
        <v>21514502</v>
      </c>
    </row>
    <row r="64" spans="1:8" s="296" customFormat="1" ht="17.25">
      <c r="A64" s="297" t="s">
        <v>421</v>
      </c>
      <c r="D64" s="297"/>
      <c r="E64" s="297"/>
      <c r="F64" s="488"/>
      <c r="G64" s="488"/>
      <c r="H64" s="325"/>
    </row>
    <row r="65" spans="1:8" s="296" customFormat="1" ht="17.25">
      <c r="A65" s="297" t="s">
        <v>422</v>
      </c>
      <c r="D65" s="297"/>
      <c r="E65" s="297"/>
      <c r="F65" s="488"/>
      <c r="G65" s="488"/>
      <c r="H65" s="325"/>
    </row>
    <row r="66" spans="1:8" s="296" customFormat="1" ht="17.25">
      <c r="A66" s="297" t="s">
        <v>577</v>
      </c>
      <c r="D66" s="297"/>
      <c r="E66" s="297"/>
      <c r="F66" s="595">
        <v>46280000</v>
      </c>
      <c r="G66" s="595"/>
      <c r="H66" s="323">
        <v>676315539</v>
      </c>
    </row>
    <row r="67" spans="1:8" s="296" customFormat="1" ht="17.25">
      <c r="A67" s="297" t="s">
        <v>423</v>
      </c>
      <c r="D67" s="297"/>
      <c r="E67" s="297"/>
      <c r="F67" s="595">
        <v>424080104</v>
      </c>
      <c r="G67" s="595"/>
      <c r="H67" s="323">
        <v>321644798</v>
      </c>
    </row>
    <row r="68" spans="1:8" s="296" customFormat="1" ht="17.25">
      <c r="A68" s="297" t="s">
        <v>674</v>
      </c>
      <c r="D68" s="297"/>
      <c r="E68" s="297"/>
      <c r="F68" s="323"/>
      <c r="G68" s="323">
        <v>12750000</v>
      </c>
      <c r="H68" s="323"/>
    </row>
    <row r="69" spans="1:8" s="296" customFormat="1" ht="17.25">
      <c r="A69" s="297" t="s">
        <v>424</v>
      </c>
      <c r="D69" s="297"/>
      <c r="E69" s="297"/>
      <c r="F69" s="595"/>
      <c r="G69" s="595"/>
      <c r="H69" s="323"/>
    </row>
    <row r="70" spans="1:9" s="296" customFormat="1" ht="18.75">
      <c r="A70" s="297"/>
      <c r="C70" s="316" t="s">
        <v>346</v>
      </c>
      <c r="D70" s="297"/>
      <c r="E70" s="297"/>
      <c r="F70" s="597">
        <f>SUM(F63:G69)</f>
        <v>791327999</v>
      </c>
      <c r="G70" s="597"/>
      <c r="H70" s="401">
        <f>SUM(H63:I69)</f>
        <v>1019474839</v>
      </c>
      <c r="I70" s="401"/>
    </row>
    <row r="71" spans="1:8" s="291" customFormat="1" ht="20.25">
      <c r="A71" s="291" t="s">
        <v>574</v>
      </c>
      <c r="F71" s="587" t="s">
        <v>705</v>
      </c>
      <c r="G71" s="587"/>
      <c r="H71" s="304" t="s">
        <v>706</v>
      </c>
    </row>
    <row r="72" spans="1:9" ht="17.25">
      <c r="A72" s="249" t="s">
        <v>573</v>
      </c>
      <c r="F72" s="586">
        <v>4056104970</v>
      </c>
      <c r="G72" s="586"/>
      <c r="H72" s="489">
        <v>1759672821</v>
      </c>
      <c r="I72" s="292"/>
    </row>
    <row r="73" spans="1:8" ht="17.25">
      <c r="A73" s="249" t="s">
        <v>656</v>
      </c>
      <c r="F73" s="586">
        <v>85954278</v>
      </c>
      <c r="G73" s="586"/>
      <c r="H73" s="489">
        <v>19014596</v>
      </c>
    </row>
    <row r="74" spans="1:8" ht="17.25">
      <c r="A74" s="249" t="s">
        <v>707</v>
      </c>
      <c r="F74" s="486"/>
      <c r="G74" s="486">
        <v>44000000</v>
      </c>
      <c r="H74" s="486"/>
    </row>
    <row r="75" spans="4:8" ht="18.75">
      <c r="D75" s="298" t="s">
        <v>346</v>
      </c>
      <c r="F75" s="584">
        <f>SUM(F72:G74)</f>
        <v>4186059248</v>
      </c>
      <c r="G75" s="584"/>
      <c r="H75" s="322">
        <f>SUM(H72:H74)</f>
        <v>1778687417</v>
      </c>
    </row>
    <row r="76" spans="1:8" ht="20.25">
      <c r="A76" s="291" t="s">
        <v>709</v>
      </c>
      <c r="B76" s="291"/>
      <c r="C76" s="291"/>
      <c r="D76" s="291"/>
      <c r="E76" s="291"/>
      <c r="F76" s="587" t="s">
        <v>705</v>
      </c>
      <c r="G76" s="587"/>
      <c r="H76" s="304" t="s">
        <v>706</v>
      </c>
    </row>
    <row r="77" spans="1:8" ht="18.75">
      <c r="A77" s="249" t="s">
        <v>710</v>
      </c>
      <c r="D77" s="298"/>
      <c r="F77" s="322"/>
      <c r="G77" s="292">
        <f>KQKD!H31</f>
        <v>2591665747.5800004</v>
      </c>
      <c r="H77" s="292">
        <v>0</v>
      </c>
    </row>
    <row r="78" spans="1:8" s="291" customFormat="1" ht="20.25">
      <c r="A78" s="291" t="s">
        <v>575</v>
      </c>
      <c r="F78" s="587" t="s">
        <v>705</v>
      </c>
      <c r="G78" s="587"/>
      <c r="H78" s="304" t="s">
        <v>706</v>
      </c>
    </row>
    <row r="79" spans="1:7" ht="17.25">
      <c r="A79" s="249" t="s">
        <v>425</v>
      </c>
      <c r="F79" s="292"/>
      <c r="G79" s="292"/>
    </row>
    <row r="80" spans="1:9" ht="17.25">
      <c r="A80" s="249" t="s">
        <v>426</v>
      </c>
      <c r="F80" s="586">
        <v>7243978193</v>
      </c>
      <c r="G80" s="586"/>
      <c r="H80" s="489">
        <v>3276942803</v>
      </c>
      <c r="I80" s="489"/>
    </row>
    <row r="81" spans="1:9" ht="17.25">
      <c r="A81" s="249" t="s">
        <v>427</v>
      </c>
      <c r="F81" s="586">
        <v>363893223</v>
      </c>
      <c r="G81" s="586"/>
      <c r="H81" s="489">
        <v>406642264</v>
      </c>
      <c r="I81" s="489"/>
    </row>
    <row r="82" spans="1:9" ht="17.25">
      <c r="A82" s="249" t="s">
        <v>428</v>
      </c>
      <c r="F82" s="586">
        <v>2229967494</v>
      </c>
      <c r="G82" s="586"/>
      <c r="H82" s="489">
        <v>1250564907</v>
      </c>
      <c r="I82" s="489"/>
    </row>
    <row r="83" spans="1:9" ht="17.25">
      <c r="A83" s="249" t="s">
        <v>429</v>
      </c>
      <c r="F83" s="586">
        <v>2086714861</v>
      </c>
      <c r="G83" s="586"/>
      <c r="H83" s="489">
        <v>2024578940</v>
      </c>
      <c r="I83" s="489"/>
    </row>
    <row r="84" spans="4:8" ht="18.75">
      <c r="D84" s="298" t="s">
        <v>346</v>
      </c>
      <c r="F84" s="584">
        <f>SUM(F79:F83)</f>
        <v>11924553771</v>
      </c>
      <c r="G84" s="584"/>
      <c r="H84" s="322">
        <f>SUM(H79:H83)</f>
        <v>6958728914</v>
      </c>
    </row>
    <row r="85" spans="2:8" ht="17.25" hidden="1">
      <c r="B85" s="249" t="s">
        <v>430</v>
      </c>
      <c r="G85" s="292"/>
      <c r="H85" s="292"/>
    </row>
    <row r="86" spans="2:8" ht="17.25" hidden="1">
      <c r="B86" s="249" t="s">
        <v>431</v>
      </c>
      <c r="G86" s="292"/>
      <c r="H86" s="292"/>
    </row>
    <row r="87" spans="2:8" ht="17.25" hidden="1">
      <c r="B87" s="249" t="s">
        <v>432</v>
      </c>
      <c r="G87" s="299"/>
      <c r="H87" s="299"/>
    </row>
    <row r="88" spans="2:8" ht="17.25" hidden="1">
      <c r="B88" s="249" t="s">
        <v>433</v>
      </c>
      <c r="G88" s="299"/>
      <c r="H88" s="299"/>
    </row>
    <row r="89" spans="2:8" ht="17.25" hidden="1">
      <c r="B89" s="249" t="s">
        <v>434</v>
      </c>
      <c r="G89" s="299"/>
      <c r="H89" s="299"/>
    </row>
    <row r="90" spans="2:8" ht="17.25" hidden="1">
      <c r="B90" s="249" t="s">
        <v>435</v>
      </c>
      <c r="G90" s="299"/>
      <c r="H90" s="299"/>
    </row>
    <row r="91" spans="7:8" ht="7.5" customHeight="1">
      <c r="G91" s="299"/>
      <c r="H91" s="299"/>
    </row>
    <row r="92" spans="1:8" ht="18.75" hidden="1">
      <c r="A92" s="298" t="s">
        <v>436</v>
      </c>
      <c r="B92" s="251"/>
      <c r="G92" s="299"/>
      <c r="H92" s="299"/>
    </row>
    <row r="93" spans="2:8" ht="17.25" hidden="1">
      <c r="B93" s="249" t="s">
        <v>576</v>
      </c>
      <c r="G93" s="299"/>
      <c r="H93" s="299"/>
    </row>
    <row r="94" spans="2:8" ht="17.25" hidden="1">
      <c r="B94" s="249" t="s">
        <v>437</v>
      </c>
      <c r="G94" s="299"/>
      <c r="H94" s="299"/>
    </row>
    <row r="95" spans="2:9" ht="17.25" hidden="1">
      <c r="B95" s="249" t="s">
        <v>438</v>
      </c>
      <c r="I95" s="299"/>
    </row>
    <row r="96" ht="17.25" hidden="1">
      <c r="I96" s="299"/>
    </row>
    <row r="97" spans="7:8" s="291" customFormat="1" ht="18.75">
      <c r="G97" s="585" t="s">
        <v>696</v>
      </c>
      <c r="H97" s="585"/>
    </row>
    <row r="98" spans="2:8" s="298" customFormat="1" ht="18.75">
      <c r="B98" s="298" t="s">
        <v>149</v>
      </c>
      <c r="C98" s="576" t="s">
        <v>150</v>
      </c>
      <c r="D98" s="576"/>
      <c r="E98" s="576"/>
      <c r="F98" s="576"/>
      <c r="G98" s="584" t="s">
        <v>303</v>
      </c>
      <c r="H98" s="584"/>
    </row>
    <row r="99" ht="17.25">
      <c r="I99" s="299"/>
    </row>
    <row r="100" ht="17.25">
      <c r="I100" s="299"/>
    </row>
    <row r="101" ht="17.25">
      <c r="I101" s="299"/>
    </row>
    <row r="102" ht="17.25">
      <c r="I102" s="299"/>
    </row>
    <row r="103" ht="17.25">
      <c r="I103" s="299"/>
    </row>
    <row r="104" ht="17.25">
      <c r="I104" s="299"/>
    </row>
    <row r="105" ht="17.25">
      <c r="I105" s="299"/>
    </row>
    <row r="106" ht="17.25">
      <c r="I106" s="299"/>
    </row>
    <row r="107" ht="17.25">
      <c r="I107" s="299"/>
    </row>
    <row r="108" ht="17.25">
      <c r="I108" s="299"/>
    </row>
    <row r="109" ht="17.25">
      <c r="I109" s="299"/>
    </row>
    <row r="110" ht="17.25">
      <c r="I110" s="299"/>
    </row>
  </sheetData>
  <mergeCells count="44">
    <mergeCell ref="F76:G76"/>
    <mergeCell ref="F38:G38"/>
    <mergeCell ref="A47:C47"/>
    <mergeCell ref="F45:G45"/>
    <mergeCell ref="F46:G46"/>
    <mergeCell ref="F47:G47"/>
    <mergeCell ref="A55:C55"/>
    <mergeCell ref="F70:G70"/>
    <mergeCell ref="F55:G55"/>
    <mergeCell ref="F56:G56"/>
    <mergeCell ref="F67:G67"/>
    <mergeCell ref="F69:G69"/>
    <mergeCell ref="F63:G63"/>
    <mergeCell ref="F66:G66"/>
    <mergeCell ref="A4:B4"/>
    <mergeCell ref="F42:G42"/>
    <mergeCell ref="F44:G44"/>
    <mergeCell ref="A43:C43"/>
    <mergeCell ref="F43:G43"/>
    <mergeCell ref="F26:G26"/>
    <mergeCell ref="F28:G28"/>
    <mergeCell ref="F27:G27"/>
    <mergeCell ref="F36:G36"/>
    <mergeCell ref="F37:G37"/>
    <mergeCell ref="F51:G51"/>
    <mergeCell ref="F57:G57"/>
    <mergeCell ref="F61:G61"/>
    <mergeCell ref="F58:G58"/>
    <mergeCell ref="F59:G59"/>
    <mergeCell ref="F60:G60"/>
    <mergeCell ref="F75:G75"/>
    <mergeCell ref="F73:G73"/>
    <mergeCell ref="F71:G71"/>
    <mergeCell ref="F72:G72"/>
    <mergeCell ref="F50:G50"/>
    <mergeCell ref="C98:F98"/>
    <mergeCell ref="G98:H98"/>
    <mergeCell ref="G97:H97"/>
    <mergeCell ref="F83:G83"/>
    <mergeCell ref="F84:G84"/>
    <mergeCell ref="F81:G81"/>
    <mergeCell ref="F82:G82"/>
    <mergeCell ref="F78:G78"/>
    <mergeCell ref="F80:G80"/>
  </mergeCells>
  <printOptions/>
  <pageMargins left="0.56" right="0.19" top="0.52" bottom="0.47" header="0.5" footer="0.3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43">
      <selection activeCell="J58" sqref="J58"/>
    </sheetView>
  </sheetViews>
  <sheetFormatPr defaultColWidth="9.140625" defaultRowHeight="12.75"/>
  <cols>
    <col min="1" max="1" width="5.7109375" style="43" customWidth="1"/>
    <col min="2" max="2" width="9.140625" style="43" customWidth="1"/>
    <col min="3" max="3" width="34.57421875" style="43" customWidth="1"/>
    <col min="4" max="4" width="3.00390625" style="43" customWidth="1"/>
    <col min="5" max="6" width="19.8515625" style="43" bestFit="1" customWidth="1"/>
    <col min="7" max="7" width="21.00390625" style="43" hidden="1" customWidth="1"/>
    <col min="8" max="8" width="10.140625" style="43" bestFit="1" customWidth="1"/>
    <col min="9" max="16384" width="9.140625" style="43" customWidth="1"/>
  </cols>
  <sheetData>
    <row r="1" ht="17.25">
      <c r="A1" s="66" t="s">
        <v>606</v>
      </c>
    </row>
    <row r="2" ht="6.75" customHeight="1">
      <c r="A2" s="66"/>
    </row>
    <row r="3" spans="1:6" ht="21">
      <c r="A3" s="598" t="s">
        <v>607</v>
      </c>
      <c r="B3" s="598"/>
      <c r="C3" s="598"/>
      <c r="D3" s="598"/>
      <c r="E3" s="598"/>
      <c r="F3" s="598"/>
    </row>
    <row r="4" spans="1:6" ht="19.5">
      <c r="A4" s="599" t="s">
        <v>692</v>
      </c>
      <c r="B4" s="599"/>
      <c r="C4" s="599"/>
      <c r="D4" s="599"/>
      <c r="E4" s="599"/>
      <c r="F4" s="599"/>
    </row>
    <row r="5" ht="9" customHeight="1"/>
    <row r="6" ht="17.25">
      <c r="A6" s="66" t="s">
        <v>608</v>
      </c>
    </row>
    <row r="7" ht="7.5" customHeight="1" thickBot="1"/>
    <row r="8" spans="1:14" s="402" customFormat="1" ht="17.25">
      <c r="A8" s="512" t="s">
        <v>609</v>
      </c>
      <c r="B8" s="513" t="s">
        <v>610</v>
      </c>
      <c r="C8" s="513"/>
      <c r="D8" s="514"/>
      <c r="E8" s="51" t="s">
        <v>693</v>
      </c>
      <c r="F8" s="59" t="s">
        <v>694</v>
      </c>
      <c r="H8" s="90"/>
      <c r="I8" s="90"/>
      <c r="K8" s="403"/>
      <c r="L8" s="403"/>
      <c r="M8" s="403"/>
      <c r="N8" s="403"/>
    </row>
    <row r="9" spans="1:14" s="402" customFormat="1" ht="17.25">
      <c r="A9" s="543"/>
      <c r="B9" s="544"/>
      <c r="C9" s="544"/>
      <c r="D9" s="545"/>
      <c r="E9" s="7"/>
      <c r="F9" s="56"/>
      <c r="H9" s="90"/>
      <c r="I9" s="90"/>
      <c r="K9" s="600"/>
      <c r="L9" s="600"/>
      <c r="M9" s="600"/>
      <c r="N9" s="600"/>
    </row>
    <row r="10" spans="1:14" s="405" customFormat="1" ht="21.75" customHeight="1">
      <c r="A10" s="404" t="s">
        <v>611</v>
      </c>
      <c r="B10" s="475" t="s">
        <v>612</v>
      </c>
      <c r="C10" s="476"/>
      <c r="D10" s="476"/>
      <c r="E10" s="477">
        <f>SUM(E11:E15)</f>
        <v>281471966635</v>
      </c>
      <c r="F10" s="464">
        <f>SUM(F11:F15)</f>
        <v>716177914447</v>
      </c>
      <c r="G10" s="405">
        <f>F10/F29</f>
        <v>1.0124609382415266</v>
      </c>
      <c r="H10" s="406"/>
      <c r="I10" s="406"/>
      <c r="K10" s="407"/>
      <c r="L10" s="407"/>
      <c r="M10" s="407"/>
      <c r="N10" s="407"/>
    </row>
    <row r="11" spans="1:14" s="402" customFormat="1" ht="15.75">
      <c r="A11" s="408">
        <v>1</v>
      </c>
      <c r="B11" s="409" t="s">
        <v>224</v>
      </c>
      <c r="C11" s="409"/>
      <c r="D11" s="409"/>
      <c r="E11" s="410">
        <f>CDKT!H13</f>
        <v>11481711561</v>
      </c>
      <c r="F11" s="465">
        <f>CDKT!G13</f>
        <v>98165936131</v>
      </c>
      <c r="G11" s="499">
        <f>(F10-F14)/F29</f>
        <v>0.5133415434037154</v>
      </c>
      <c r="H11" s="411"/>
      <c r="I11" s="411"/>
      <c r="K11" s="403"/>
      <c r="L11" s="403"/>
      <c r="M11" s="403"/>
      <c r="N11" s="403"/>
    </row>
    <row r="12" spans="1:14" s="402" customFormat="1" ht="15.75">
      <c r="A12" s="408">
        <v>2</v>
      </c>
      <c r="B12" s="412" t="s">
        <v>77</v>
      </c>
      <c r="C12" s="413"/>
      <c r="D12" s="413"/>
      <c r="E12" s="414">
        <f>CDKT!H15</f>
        <v>0</v>
      </c>
      <c r="F12" s="466">
        <f>CDKT!G15</f>
        <v>0</v>
      </c>
      <c r="H12" s="413"/>
      <c r="I12" s="413"/>
      <c r="K12" s="403"/>
      <c r="L12" s="403"/>
      <c r="M12" s="403"/>
      <c r="N12" s="403"/>
    </row>
    <row r="13" spans="1:14" s="402" customFormat="1" ht="15.75">
      <c r="A13" s="408">
        <v>3</v>
      </c>
      <c r="B13" s="412" t="s">
        <v>613</v>
      </c>
      <c r="C13" s="413"/>
      <c r="D13" s="413"/>
      <c r="E13" s="410">
        <f>CDKT!H18</f>
        <v>113176431384</v>
      </c>
      <c r="F13" s="465">
        <f>CDKT!G18</f>
        <v>253545334892</v>
      </c>
      <c r="H13" s="411"/>
      <c r="I13" s="411"/>
      <c r="K13" s="403"/>
      <c r="L13" s="403"/>
      <c r="M13" s="403"/>
      <c r="N13" s="403"/>
    </row>
    <row r="14" spans="1:14" s="402" customFormat="1" ht="15.75">
      <c r="A14" s="408">
        <v>4</v>
      </c>
      <c r="B14" s="412" t="s">
        <v>86</v>
      </c>
      <c r="C14" s="413"/>
      <c r="D14" s="413"/>
      <c r="E14" s="410">
        <f>CDKT!H25</f>
        <v>151123236001</v>
      </c>
      <c r="F14" s="465">
        <f>CDKT!G25</f>
        <v>353058842819</v>
      </c>
      <c r="G14" s="499">
        <f>E53/((E14+F14)/2)</f>
        <v>4.2924028209987855</v>
      </c>
      <c r="H14" s="411"/>
      <c r="I14" s="411"/>
      <c r="K14" s="403"/>
      <c r="L14" s="403"/>
      <c r="M14" s="403"/>
      <c r="N14" s="403"/>
    </row>
    <row r="15" spans="1:14" s="402" customFormat="1" ht="15.75">
      <c r="A15" s="408">
        <v>5</v>
      </c>
      <c r="B15" s="412" t="s">
        <v>229</v>
      </c>
      <c r="C15" s="413"/>
      <c r="D15" s="413"/>
      <c r="E15" s="410">
        <f>CDKT!H28</f>
        <v>5690587689</v>
      </c>
      <c r="F15" s="465">
        <f>CDKT!G28</f>
        <v>11407800605</v>
      </c>
      <c r="H15" s="411"/>
      <c r="I15" s="411"/>
      <c r="K15" s="403"/>
      <c r="L15" s="403"/>
      <c r="M15" s="403"/>
      <c r="N15" s="403"/>
    </row>
    <row r="16" spans="1:14" s="402" customFormat="1" ht="15.75" customHeight="1" hidden="1">
      <c r="A16" s="415"/>
      <c r="B16" s="413"/>
      <c r="C16" s="413"/>
      <c r="D16" s="413"/>
      <c r="E16" s="416"/>
      <c r="F16" s="467"/>
      <c r="H16" s="413"/>
      <c r="I16" s="413"/>
      <c r="K16" s="403"/>
      <c r="L16" s="403"/>
      <c r="M16" s="403"/>
      <c r="N16" s="403"/>
    </row>
    <row r="17" spans="1:14" s="405" customFormat="1" ht="17.25">
      <c r="A17" s="417" t="s">
        <v>102</v>
      </c>
      <c r="B17" s="418" t="s">
        <v>614</v>
      </c>
      <c r="C17" s="419"/>
      <c r="D17" s="419"/>
      <c r="E17" s="478">
        <f>SUM(E18:E26)-E19</f>
        <v>181262218321</v>
      </c>
      <c r="F17" s="468">
        <f>SUM(F18:F26)-F19</f>
        <v>189672677279</v>
      </c>
      <c r="G17" s="405">
        <f>E52/F10</f>
        <v>1.5575763047808304</v>
      </c>
      <c r="H17" s="420"/>
      <c r="I17" s="420"/>
      <c r="K17" s="407"/>
      <c r="L17" s="407"/>
      <c r="M17" s="407"/>
      <c r="N17" s="407"/>
    </row>
    <row r="18" spans="1:14" s="402" customFormat="1" ht="15.75">
      <c r="A18" s="408">
        <v>1</v>
      </c>
      <c r="B18" s="412" t="s">
        <v>232</v>
      </c>
      <c r="C18" s="413"/>
      <c r="D18" s="413"/>
      <c r="E18" s="421">
        <f>CDKT!H35</f>
        <v>415480000</v>
      </c>
      <c r="F18" s="469">
        <f>CDKT!G35</f>
        <v>415480000</v>
      </c>
      <c r="H18" s="422"/>
      <c r="I18" s="422"/>
      <c r="K18" s="403"/>
      <c r="L18" s="403"/>
      <c r="M18" s="403"/>
      <c r="N18" s="403"/>
    </row>
    <row r="19" spans="1:14" s="402" customFormat="1" ht="15.75">
      <c r="A19" s="408">
        <v>2</v>
      </c>
      <c r="B19" s="412" t="s">
        <v>89</v>
      </c>
      <c r="C19" s="413"/>
      <c r="D19" s="413"/>
      <c r="E19" s="410">
        <f>SUM(E20:E23)</f>
        <v>154783089339</v>
      </c>
      <c r="F19" s="465">
        <f>SUM(F20:F23)</f>
        <v>163170886358</v>
      </c>
      <c r="H19" s="423"/>
      <c r="I19" s="423"/>
      <c r="K19" s="403"/>
      <c r="L19" s="403"/>
      <c r="M19" s="403"/>
      <c r="N19" s="403"/>
    </row>
    <row r="20" spans="1:14" s="402" customFormat="1" ht="15.75">
      <c r="A20" s="408"/>
      <c r="B20" s="412" t="s">
        <v>615</v>
      </c>
      <c r="C20" s="413"/>
      <c r="D20" s="413"/>
      <c r="E20" s="410">
        <f>CDKT!H42</f>
        <v>14479698096</v>
      </c>
      <c r="F20" s="465">
        <f>CDKT!G42</f>
        <v>15313193183</v>
      </c>
      <c r="H20" s="413"/>
      <c r="I20" s="413"/>
      <c r="K20" s="403"/>
      <c r="L20" s="403"/>
      <c r="M20" s="403"/>
      <c r="N20" s="403"/>
    </row>
    <row r="21" spans="1:14" s="402" customFormat="1" ht="15.75">
      <c r="A21" s="408"/>
      <c r="B21" s="412" t="s">
        <v>616</v>
      </c>
      <c r="C21" s="413"/>
      <c r="D21" s="413"/>
      <c r="E21" s="410">
        <f>CDKT!H48</f>
        <v>112599396162</v>
      </c>
      <c r="F21" s="465">
        <f>CDKT!G48</f>
        <v>112551798591</v>
      </c>
      <c r="H21" s="413"/>
      <c r="I21" s="413"/>
      <c r="K21" s="403"/>
      <c r="L21" s="403"/>
      <c r="M21" s="403"/>
      <c r="N21" s="403"/>
    </row>
    <row r="22" spans="1:14" s="402" customFormat="1" ht="15.75">
      <c r="A22" s="408"/>
      <c r="B22" s="412" t="s">
        <v>617</v>
      </c>
      <c r="C22" s="413"/>
      <c r="D22" s="413"/>
      <c r="E22" s="410">
        <v>0</v>
      </c>
      <c r="F22" s="465">
        <f>'[1]CDKT'!G46</f>
        <v>0</v>
      </c>
      <c r="H22" s="413"/>
      <c r="I22" s="413"/>
      <c r="K22" s="403"/>
      <c r="L22" s="403"/>
      <c r="M22" s="403"/>
      <c r="N22" s="403"/>
    </row>
    <row r="23" spans="1:14" s="402" customFormat="1" ht="15.75">
      <c r="A23" s="408"/>
      <c r="B23" s="412" t="s">
        <v>618</v>
      </c>
      <c r="C23" s="413"/>
      <c r="D23" s="413"/>
      <c r="E23" s="410">
        <f>CDKT!H51</f>
        <v>27703995081</v>
      </c>
      <c r="F23" s="465">
        <f>CDKT!G51</f>
        <v>35305894584</v>
      </c>
      <c r="H23" s="413"/>
      <c r="I23" s="413"/>
      <c r="K23" s="403"/>
      <c r="L23" s="403"/>
      <c r="M23" s="403"/>
      <c r="N23" s="403"/>
    </row>
    <row r="24" spans="1:14" s="402" customFormat="1" ht="15.75">
      <c r="A24" s="408">
        <v>3</v>
      </c>
      <c r="B24" s="412" t="s">
        <v>236</v>
      </c>
      <c r="C24" s="413"/>
      <c r="D24" s="413"/>
      <c r="E24" s="414">
        <v>0</v>
      </c>
      <c r="F24" s="466">
        <f>'[1]CDKT'!G53</f>
        <v>0</v>
      </c>
      <c r="H24" s="413"/>
      <c r="I24" s="413"/>
      <c r="K24" s="403"/>
      <c r="L24" s="403"/>
      <c r="M24" s="403"/>
      <c r="N24" s="403"/>
    </row>
    <row r="25" spans="1:14" s="402" customFormat="1" ht="15.75">
      <c r="A25" s="408">
        <v>4</v>
      </c>
      <c r="B25" s="412" t="s">
        <v>237</v>
      </c>
      <c r="C25" s="413"/>
      <c r="D25" s="413"/>
      <c r="E25" s="414">
        <f>CDKT!H55</f>
        <v>26000000000</v>
      </c>
      <c r="F25" s="466">
        <f>CDKT!G55</f>
        <v>26000000000</v>
      </c>
      <c r="H25" s="424"/>
      <c r="I25" s="424"/>
      <c r="K25" s="403"/>
      <c r="L25" s="403"/>
      <c r="M25" s="403"/>
      <c r="N25" s="403"/>
    </row>
    <row r="26" spans="1:16" s="402" customFormat="1" ht="15.75">
      <c r="A26" s="408">
        <v>5</v>
      </c>
      <c r="B26" s="412" t="s">
        <v>241</v>
      </c>
      <c r="C26" s="413"/>
      <c r="D26" s="413"/>
      <c r="E26" s="410">
        <f>CDKT!H60</f>
        <v>63648982</v>
      </c>
      <c r="F26" s="465">
        <f>CDKT!G60</f>
        <v>86310921</v>
      </c>
      <c r="H26" s="425"/>
      <c r="I26" s="425"/>
      <c r="K26" s="403"/>
      <c r="L26" s="403"/>
      <c r="M26" s="403"/>
      <c r="N26" s="403"/>
      <c r="P26" s="426"/>
    </row>
    <row r="27" spans="1:14" s="402" customFormat="1" ht="24" customHeight="1" thickBot="1">
      <c r="A27" s="394" t="s">
        <v>619</v>
      </c>
      <c r="B27" s="427" t="s">
        <v>620</v>
      </c>
      <c r="C27" s="428"/>
      <c r="D27" s="428"/>
      <c r="E27" s="479">
        <f>E10+E17</f>
        <v>462734184956</v>
      </c>
      <c r="F27" s="470">
        <f>F10+F17</f>
        <v>905850591726</v>
      </c>
      <c r="H27" s="429"/>
      <c r="I27" s="429"/>
      <c r="K27" s="403"/>
      <c r="L27" s="403"/>
      <c r="M27" s="403"/>
      <c r="N27" s="403"/>
    </row>
    <row r="28" spans="1:14" s="402" customFormat="1" ht="17.25">
      <c r="A28" s="81" t="s">
        <v>621</v>
      </c>
      <c r="B28" s="11" t="s">
        <v>622</v>
      </c>
      <c r="C28" s="61"/>
      <c r="D28" s="61"/>
      <c r="E28" s="480">
        <f>E29+E30</f>
        <v>267389029759</v>
      </c>
      <c r="F28" s="471">
        <f>F29+F30</f>
        <v>708721172080</v>
      </c>
      <c r="G28" s="402">
        <f>F28/F27</f>
        <v>0.7823819717660158</v>
      </c>
      <c r="H28" s="430" t="s">
        <v>708</v>
      </c>
      <c r="I28" s="430"/>
      <c r="K28" s="403"/>
      <c r="L28" s="403"/>
      <c r="M28" s="403"/>
      <c r="N28" s="403"/>
    </row>
    <row r="29" spans="1:14" s="402" customFormat="1" ht="15.75">
      <c r="A29" s="408">
        <v>1</v>
      </c>
      <c r="B29" s="412" t="s">
        <v>623</v>
      </c>
      <c r="C29" s="413"/>
      <c r="D29" s="413"/>
      <c r="E29" s="414">
        <f>CDKT!H69</f>
        <v>262510764394</v>
      </c>
      <c r="F29" s="466">
        <f>CDKT!G69</f>
        <v>707363501540</v>
      </c>
      <c r="H29" s="430"/>
      <c r="I29" s="430"/>
      <c r="J29" s="431"/>
      <c r="K29" s="403"/>
      <c r="L29" s="403"/>
      <c r="M29" s="403"/>
      <c r="N29" s="403"/>
    </row>
    <row r="30" spans="1:14" s="402" customFormat="1" ht="15.75">
      <c r="A30" s="408">
        <v>2</v>
      </c>
      <c r="B30" s="412" t="s">
        <v>103</v>
      </c>
      <c r="C30" s="413"/>
      <c r="D30" s="413"/>
      <c r="E30" s="414">
        <f>CDKT!H80</f>
        <v>4878265365</v>
      </c>
      <c r="F30" s="466">
        <f>CDKT!G80</f>
        <v>1357670540</v>
      </c>
      <c r="H30" s="430"/>
      <c r="I30" s="430"/>
      <c r="K30" s="403"/>
      <c r="L30" s="403"/>
      <c r="M30" s="403"/>
      <c r="N30" s="403"/>
    </row>
    <row r="31" spans="1:14" s="402" customFormat="1" ht="17.25">
      <c r="A31" s="417" t="s">
        <v>624</v>
      </c>
      <c r="B31" s="418" t="s">
        <v>263</v>
      </c>
      <c r="C31" s="419"/>
      <c r="D31" s="419"/>
      <c r="E31" s="481">
        <f>E32+E41</f>
        <v>195345155197</v>
      </c>
      <c r="F31" s="472">
        <f>F32+F41</f>
        <v>197129419646</v>
      </c>
      <c r="G31" s="402">
        <f>F31/F27</f>
        <v>0.21761802823398424</v>
      </c>
      <c r="H31" s="430"/>
      <c r="I31" s="430"/>
      <c r="K31" s="403"/>
      <c r="L31" s="403"/>
      <c r="M31" s="403"/>
      <c r="N31" s="403"/>
    </row>
    <row r="32" spans="1:14" s="402" customFormat="1" ht="15.75">
      <c r="A32" s="408">
        <v>1</v>
      </c>
      <c r="B32" s="412" t="s">
        <v>263</v>
      </c>
      <c r="C32" s="413"/>
      <c r="D32" s="413"/>
      <c r="E32" s="414">
        <f>SUM(E33:E40)</f>
        <v>194529575874</v>
      </c>
      <c r="F32" s="466">
        <f>SUM(F33:F40)</f>
        <v>195567299790</v>
      </c>
      <c r="H32" s="430"/>
      <c r="I32" s="430"/>
      <c r="K32" s="403"/>
      <c r="L32" s="403"/>
      <c r="M32" s="403"/>
      <c r="N32" s="403"/>
    </row>
    <row r="33" spans="1:14" s="402" customFormat="1" ht="15.75">
      <c r="A33" s="408"/>
      <c r="B33" s="412" t="s">
        <v>625</v>
      </c>
      <c r="C33" s="413"/>
      <c r="D33" s="413"/>
      <c r="E33" s="414">
        <f>CDKT!H90</f>
        <v>158000000000</v>
      </c>
      <c r="F33" s="473">
        <f>CDKT!G90</f>
        <v>158000000000</v>
      </c>
      <c r="H33" s="422"/>
      <c r="I33" s="422"/>
      <c r="K33" s="403"/>
      <c r="L33" s="403"/>
      <c r="M33" s="403"/>
      <c r="N33" s="403"/>
    </row>
    <row r="34" spans="1:14" s="402" customFormat="1" ht="15.75">
      <c r="A34" s="408"/>
      <c r="B34" s="412" t="s">
        <v>626</v>
      </c>
      <c r="C34" s="413"/>
      <c r="D34" s="413"/>
      <c r="E34" s="421">
        <f>CDKT!H91</f>
        <v>0</v>
      </c>
      <c r="F34" s="473">
        <f>CDKT!G91</f>
        <v>0</v>
      </c>
      <c r="H34" s="413"/>
      <c r="I34" s="413"/>
      <c r="K34" s="403"/>
      <c r="L34" s="403"/>
      <c r="M34" s="403"/>
      <c r="N34" s="403"/>
    </row>
    <row r="35" spans="1:14" s="402" customFormat="1" ht="15.75">
      <c r="A35" s="408" t="s">
        <v>627</v>
      </c>
      <c r="B35" s="412" t="s">
        <v>628</v>
      </c>
      <c r="C35" s="413"/>
      <c r="D35" s="413"/>
      <c r="E35" s="421">
        <f>CDKT!H93</f>
        <v>0</v>
      </c>
      <c r="F35" s="473">
        <f>CDKT!G93</f>
        <v>0</v>
      </c>
      <c r="H35" s="413"/>
      <c r="I35" s="413"/>
      <c r="K35" s="403"/>
      <c r="L35" s="403"/>
      <c r="M35" s="403"/>
      <c r="N35" s="403"/>
    </row>
    <row r="36" spans="1:14" s="402" customFormat="1" ht="15.75">
      <c r="A36" s="432"/>
      <c r="B36" s="412" t="s">
        <v>629</v>
      </c>
      <c r="C36" s="413"/>
      <c r="D36" s="413"/>
      <c r="E36" s="414">
        <f>CDKT!H94</f>
        <v>0</v>
      </c>
      <c r="F36" s="473">
        <f>CDKT!G94</f>
        <v>0</v>
      </c>
      <c r="H36" s="422"/>
      <c r="I36" s="422"/>
      <c r="K36" s="403"/>
      <c r="L36" s="403"/>
      <c r="M36" s="403"/>
      <c r="N36" s="403"/>
    </row>
    <row r="37" spans="1:14" s="402" customFormat="1" ht="15.75">
      <c r="A37" s="432"/>
      <c r="B37" s="412" t="s">
        <v>630</v>
      </c>
      <c r="C37" s="413"/>
      <c r="D37" s="413"/>
      <c r="E37" s="421">
        <f>CDKT!H95</f>
        <v>0</v>
      </c>
      <c r="F37" s="473">
        <f>CDKT!G95</f>
        <v>0</v>
      </c>
      <c r="H37" s="413"/>
      <c r="I37" s="413"/>
      <c r="K37" s="403"/>
      <c r="L37" s="403"/>
      <c r="M37" s="403"/>
      <c r="N37" s="403"/>
    </row>
    <row r="38" spans="1:14" s="402" customFormat="1" ht="15.75">
      <c r="A38" s="432"/>
      <c r="B38" s="412" t="s">
        <v>631</v>
      </c>
      <c r="C38" s="413"/>
      <c r="D38" s="413"/>
      <c r="E38" s="421">
        <f>CDKT!H96+CDKT!H97</f>
        <v>6204490544</v>
      </c>
      <c r="F38" s="474">
        <f>CDKT!G96+CDKT!G97</f>
        <v>17672016143</v>
      </c>
      <c r="H38" s="422"/>
      <c r="I38" s="422"/>
      <c r="K38" s="403"/>
      <c r="L38" s="403"/>
      <c r="M38" s="403"/>
      <c r="N38" s="403"/>
    </row>
    <row r="39" spans="1:14" s="402" customFormat="1" ht="15.75">
      <c r="A39" s="432"/>
      <c r="B39" s="412" t="s">
        <v>632</v>
      </c>
      <c r="C39" s="413"/>
      <c r="D39" s="413"/>
      <c r="E39" s="414">
        <f>CDKT!H99</f>
        <v>30325085330</v>
      </c>
      <c r="F39" s="473">
        <f>CDKT!G99</f>
        <v>19895283647</v>
      </c>
      <c r="H39" s="422"/>
      <c r="I39" s="422"/>
      <c r="K39" s="403"/>
      <c r="L39" s="403"/>
      <c r="M39" s="403"/>
      <c r="N39" s="403"/>
    </row>
    <row r="40" spans="1:14" s="402" customFormat="1" ht="15.75">
      <c r="A40" s="432"/>
      <c r="B40" s="412" t="s">
        <v>633</v>
      </c>
      <c r="C40" s="413"/>
      <c r="D40" s="413"/>
      <c r="E40" s="414">
        <v>0</v>
      </c>
      <c r="F40" s="473">
        <v>0</v>
      </c>
      <c r="H40" s="422"/>
      <c r="I40" s="422"/>
      <c r="K40" s="403"/>
      <c r="L40" s="403"/>
      <c r="M40" s="403"/>
      <c r="N40" s="403"/>
    </row>
    <row r="41" spans="1:14" s="402" customFormat="1" ht="15.75">
      <c r="A41" s="408">
        <v>2</v>
      </c>
      <c r="B41" s="409" t="s">
        <v>271</v>
      </c>
      <c r="C41" s="413"/>
      <c r="D41" s="413"/>
      <c r="E41" s="414">
        <f>SUM(E42:E44)</f>
        <v>815579323</v>
      </c>
      <c r="F41" s="466">
        <f>SUM(F42:F44)</f>
        <v>1562119856</v>
      </c>
      <c r="H41" s="430"/>
      <c r="I41" s="430"/>
      <c r="K41" s="403"/>
      <c r="L41" s="403"/>
      <c r="M41" s="403"/>
      <c r="N41" s="403"/>
    </row>
    <row r="42" spans="1:14" s="402" customFormat="1" ht="15.75">
      <c r="A42" s="408"/>
      <c r="B42" s="412" t="s">
        <v>634</v>
      </c>
      <c r="C42" s="413"/>
      <c r="D42" s="413"/>
      <c r="E42" s="414">
        <f>CDKT!H100</f>
        <v>815579323</v>
      </c>
      <c r="F42" s="473">
        <f>CDKT!G100</f>
        <v>1562119856</v>
      </c>
      <c r="H42" s="422"/>
      <c r="I42" s="422"/>
      <c r="K42" s="403"/>
      <c r="L42" s="403"/>
      <c r="M42" s="403"/>
      <c r="N42" s="403"/>
    </row>
    <row r="43" spans="1:14" s="402" customFormat="1" ht="15.75">
      <c r="A43" s="408"/>
      <c r="B43" s="412" t="s">
        <v>635</v>
      </c>
      <c r="C43" s="413"/>
      <c r="D43" s="413"/>
      <c r="E43" s="414"/>
      <c r="F43" s="465"/>
      <c r="H43" s="413"/>
      <c r="I43" s="413"/>
      <c r="K43" s="403"/>
      <c r="L43" s="403"/>
      <c r="M43" s="403"/>
      <c r="N43" s="403"/>
    </row>
    <row r="44" spans="1:14" s="402" customFormat="1" ht="16.5" thickBot="1">
      <c r="A44" s="482"/>
      <c r="B44" s="483" t="s">
        <v>636</v>
      </c>
      <c r="C44" s="484"/>
      <c r="D44" s="484"/>
      <c r="E44" s="485"/>
      <c r="F44" s="467"/>
      <c r="H44" s="413"/>
      <c r="I44" s="413"/>
      <c r="K44" s="403"/>
      <c r="L44" s="403"/>
      <c r="M44" s="403"/>
      <c r="N44" s="403"/>
    </row>
    <row r="45" spans="1:14" s="402" customFormat="1" ht="24.75" customHeight="1" thickBot="1">
      <c r="A45" s="393" t="s">
        <v>637</v>
      </c>
      <c r="B45" s="433" t="s">
        <v>638</v>
      </c>
      <c r="C45" s="434"/>
      <c r="D45" s="434"/>
      <c r="E45" s="435">
        <f>E28+E31</f>
        <v>462734184956</v>
      </c>
      <c r="F45" s="435">
        <f>F28+F31</f>
        <v>905850591726</v>
      </c>
      <c r="H45" s="500"/>
      <c r="I45" s="436"/>
      <c r="J45" s="426"/>
      <c r="K45" s="403"/>
      <c r="L45" s="403"/>
      <c r="M45" s="403"/>
      <c r="N45" s="403"/>
    </row>
    <row r="47" ht="17.25">
      <c r="A47" s="66" t="s">
        <v>639</v>
      </c>
    </row>
    <row r="49" spans="1:7" ht="17.25">
      <c r="A49" s="437" t="s">
        <v>609</v>
      </c>
      <c r="B49" s="438" t="s">
        <v>640</v>
      </c>
      <c r="C49" s="439"/>
      <c r="D49" s="439"/>
      <c r="E49" s="440" t="s">
        <v>683</v>
      </c>
      <c r="F49" s="441" t="s">
        <v>641</v>
      </c>
      <c r="G49" s="400"/>
    </row>
    <row r="50" spans="1:7" ht="15.75">
      <c r="A50" s="442">
        <v>1</v>
      </c>
      <c r="B50" s="443" t="s">
        <v>642</v>
      </c>
      <c r="C50" s="444"/>
      <c r="D50" s="444"/>
      <c r="E50" s="445">
        <f>F50-G50</f>
        <v>1115616100859</v>
      </c>
      <c r="F50" s="445">
        <f>KQKD!J12</f>
        <v>1115616100859</v>
      </c>
      <c r="G50" s="130">
        <f>KQKD!L12</f>
        <v>0</v>
      </c>
    </row>
    <row r="51" spans="1:7" ht="15.75">
      <c r="A51" s="446">
        <v>2</v>
      </c>
      <c r="B51" s="447" t="s">
        <v>643</v>
      </c>
      <c r="C51" s="448"/>
      <c r="D51" s="448"/>
      <c r="E51" s="449">
        <f>F51-G51</f>
        <v>114351309</v>
      </c>
      <c r="F51" s="449">
        <f>KQKD!J13</f>
        <v>114351309</v>
      </c>
      <c r="G51" s="130">
        <f>KQKD!L13</f>
        <v>0</v>
      </c>
    </row>
    <row r="52" spans="1:8" ht="15.75">
      <c r="A52" s="446">
        <v>3</v>
      </c>
      <c r="B52" s="447" t="s">
        <v>644</v>
      </c>
      <c r="C52" s="448"/>
      <c r="D52" s="448"/>
      <c r="E52" s="450">
        <f>E50-E51</f>
        <v>1115501749550</v>
      </c>
      <c r="F52" s="450">
        <f>F50-F51</f>
        <v>1115501749550</v>
      </c>
      <c r="G52" s="450">
        <f>G50-G51</f>
        <v>0</v>
      </c>
      <c r="H52" s="501"/>
    </row>
    <row r="53" spans="1:7" ht="15.75">
      <c r="A53" s="446">
        <v>4</v>
      </c>
      <c r="B53" s="447" t="s">
        <v>117</v>
      </c>
      <c r="C53" s="448"/>
      <c r="D53" s="448"/>
      <c r="E53" s="449">
        <f>F53-G53</f>
        <v>1082076288712</v>
      </c>
      <c r="F53" s="449">
        <f>KQKD!J16</f>
        <v>1082076288712</v>
      </c>
      <c r="G53" s="130">
        <f>KQKD!L16</f>
        <v>0</v>
      </c>
    </row>
    <row r="54" spans="1:8" ht="15.75">
      <c r="A54" s="446">
        <v>5</v>
      </c>
      <c r="B54" s="447" t="s">
        <v>645</v>
      </c>
      <c r="C54" s="448"/>
      <c r="D54" s="448"/>
      <c r="E54" s="450">
        <f>E52-E53</f>
        <v>33425460838</v>
      </c>
      <c r="F54" s="450">
        <f>F52-F53</f>
        <v>33425460838</v>
      </c>
      <c r="G54" s="450">
        <f>G52-G53</f>
        <v>0</v>
      </c>
      <c r="H54" s="501"/>
    </row>
    <row r="55" spans="1:7" ht="15.75">
      <c r="A55" s="446">
        <v>6</v>
      </c>
      <c r="B55" s="447" t="s">
        <v>646</v>
      </c>
      <c r="C55" s="448"/>
      <c r="D55" s="448"/>
      <c r="E55" s="449">
        <f>F55-G55</f>
        <v>791327999</v>
      </c>
      <c r="F55" s="449">
        <f>KQKD!J19</f>
        <v>791327999</v>
      </c>
      <c r="G55" s="130">
        <f>KQKD!L19</f>
        <v>0</v>
      </c>
    </row>
    <row r="56" spans="1:7" ht="15.75">
      <c r="A56" s="446">
        <v>7</v>
      </c>
      <c r="B56" s="447" t="s">
        <v>647</v>
      </c>
      <c r="C56" s="448"/>
      <c r="D56" s="448"/>
      <c r="E56" s="449">
        <f>F56-G56</f>
        <v>4186059248</v>
      </c>
      <c r="F56" s="449">
        <f>KQKD!J20</f>
        <v>4186059248</v>
      </c>
      <c r="G56" s="130">
        <f>KQKD!L20</f>
        <v>0</v>
      </c>
    </row>
    <row r="57" spans="1:7" ht="15.75">
      <c r="A57" s="446">
        <v>8</v>
      </c>
      <c r="B57" s="447" t="s">
        <v>119</v>
      </c>
      <c r="C57" s="448"/>
      <c r="D57" s="448"/>
      <c r="E57" s="449">
        <f>F57-G57</f>
        <v>8411237662</v>
      </c>
      <c r="F57" s="449">
        <f>KQKD!J22</f>
        <v>8411237662</v>
      </c>
      <c r="G57" s="130">
        <f>KQKD!L22</f>
        <v>0</v>
      </c>
    </row>
    <row r="58" spans="1:7" ht="15.75">
      <c r="A58" s="446">
        <v>9</v>
      </c>
      <c r="B58" s="447" t="s">
        <v>120</v>
      </c>
      <c r="C58" s="448"/>
      <c r="D58" s="448"/>
      <c r="E58" s="449">
        <f>F58-G58</f>
        <v>3513316109</v>
      </c>
      <c r="F58" s="449">
        <f>KQKD!J23</f>
        <v>3513316109</v>
      </c>
      <c r="G58" s="130">
        <f>KQKD!L23</f>
        <v>0</v>
      </c>
    </row>
    <row r="59" spans="1:7" ht="15.75">
      <c r="A59" s="446">
        <v>10</v>
      </c>
      <c r="B59" s="447" t="s">
        <v>648</v>
      </c>
      <c r="C59" s="448"/>
      <c r="D59" s="448"/>
      <c r="E59" s="449">
        <f>E54+E55-E56-E57-E58</f>
        <v>18106175818</v>
      </c>
      <c r="F59" s="449">
        <f>F54+F55-F56-F57-F58</f>
        <v>18106175818</v>
      </c>
      <c r="G59" s="449">
        <f>G54+G55-G56-G57-G58</f>
        <v>0</v>
      </c>
    </row>
    <row r="60" spans="1:7" ht="15.75">
      <c r="A60" s="446">
        <v>11</v>
      </c>
      <c r="B60" s="447" t="s">
        <v>649</v>
      </c>
      <c r="C60" s="448"/>
      <c r="D60" s="448"/>
      <c r="E60" s="449">
        <f>F60-G60</f>
        <v>405722379</v>
      </c>
      <c r="F60" s="449">
        <f>KQKD!J26</f>
        <v>405722379</v>
      </c>
      <c r="G60" s="130">
        <f>KQKD!L26</f>
        <v>0</v>
      </c>
    </row>
    <row r="61" spans="1:7" ht="15.75">
      <c r="A61" s="446">
        <v>12</v>
      </c>
      <c r="B61" s="447" t="s">
        <v>650</v>
      </c>
      <c r="C61" s="448"/>
      <c r="D61" s="448"/>
      <c r="E61" s="449">
        <f>F61-G61</f>
        <v>0</v>
      </c>
      <c r="F61" s="449">
        <f>KQKD!J27</f>
        <v>0</v>
      </c>
      <c r="G61" s="130">
        <f>KQKD!L27</f>
        <v>0</v>
      </c>
    </row>
    <row r="62" spans="1:7" ht="15.75">
      <c r="A62" s="446">
        <v>13</v>
      </c>
      <c r="B62" s="447" t="s">
        <v>651</v>
      </c>
      <c r="C62" s="448"/>
      <c r="D62" s="448"/>
      <c r="E62" s="451">
        <f>E60-E61</f>
        <v>405722379</v>
      </c>
      <c r="F62" s="451">
        <f>F60-F61</f>
        <v>405722379</v>
      </c>
      <c r="G62" s="451">
        <f>G60-G61</f>
        <v>0</v>
      </c>
    </row>
    <row r="63" spans="1:7" ht="15.75">
      <c r="A63" s="446">
        <v>14</v>
      </c>
      <c r="B63" s="452" t="s">
        <v>278</v>
      </c>
      <c r="C63" s="448"/>
      <c r="D63" s="448"/>
      <c r="E63" s="449">
        <f>E59+E62</f>
        <v>18511898197</v>
      </c>
      <c r="F63" s="449">
        <f>F59+F62</f>
        <v>18511898197</v>
      </c>
      <c r="G63" s="449">
        <f>G59+G62</f>
        <v>0</v>
      </c>
    </row>
    <row r="64" spans="1:7" ht="15.75">
      <c r="A64" s="446">
        <v>15</v>
      </c>
      <c r="B64" s="452" t="s">
        <v>652</v>
      </c>
      <c r="C64" s="448"/>
      <c r="D64" s="448"/>
      <c r="E64" s="449">
        <f>E63*0.14</f>
        <v>2591665747.5800004</v>
      </c>
      <c r="F64" s="449">
        <f>F63*0.14</f>
        <v>2591665747.5800004</v>
      </c>
      <c r="G64" s="130"/>
    </row>
    <row r="65" spans="1:7" ht="15.75">
      <c r="A65" s="446">
        <v>16</v>
      </c>
      <c r="B65" s="453" t="s">
        <v>653</v>
      </c>
      <c r="C65" s="454"/>
      <c r="D65" s="454"/>
      <c r="E65" s="455">
        <f>E63-E64</f>
        <v>15920232449.42</v>
      </c>
      <c r="F65" s="455">
        <f>F63-F64</f>
        <v>15920232449.42</v>
      </c>
      <c r="G65" s="455">
        <f>G63-G64</f>
        <v>0</v>
      </c>
    </row>
    <row r="66" spans="1:7" ht="15.75">
      <c r="A66" s="456">
        <v>17</v>
      </c>
      <c r="B66" s="453" t="s">
        <v>654</v>
      </c>
      <c r="C66" s="454"/>
      <c r="D66" s="457"/>
      <c r="E66" s="458">
        <f>E65/G66</f>
        <v>1007.6096486974684</v>
      </c>
      <c r="F66" s="458">
        <f>F65/G66</f>
        <v>1007.6096486974684</v>
      </c>
      <c r="G66" s="43">
        <v>15800000</v>
      </c>
    </row>
    <row r="67" spans="1:6" ht="15.75">
      <c r="A67" s="459">
        <v>18</v>
      </c>
      <c r="B67" s="460" t="s">
        <v>655</v>
      </c>
      <c r="C67" s="461"/>
      <c r="D67" s="461"/>
      <c r="E67" s="462"/>
      <c r="F67" s="462"/>
    </row>
    <row r="68" ht="15.75">
      <c r="G68" s="130"/>
    </row>
    <row r="69" spans="5:7" ht="15.75">
      <c r="E69" s="552" t="s">
        <v>695</v>
      </c>
      <c r="F69" s="552"/>
      <c r="G69" s="130"/>
    </row>
    <row r="70" spans="2:6" ht="17.25">
      <c r="B70" s="66" t="s">
        <v>298</v>
      </c>
      <c r="C70" s="463" t="s">
        <v>150</v>
      </c>
      <c r="E70" s="573" t="s">
        <v>303</v>
      </c>
      <c r="F70" s="573"/>
    </row>
  </sheetData>
  <mergeCells count="8">
    <mergeCell ref="K9:L9"/>
    <mergeCell ref="M9:N9"/>
    <mergeCell ref="E69:F69"/>
    <mergeCell ref="E70:F70"/>
    <mergeCell ref="A3:F3"/>
    <mergeCell ref="A4:F4"/>
    <mergeCell ref="A8:A9"/>
    <mergeCell ref="B8:D9"/>
  </mergeCells>
  <printOptions/>
  <pageMargins left="0.75" right="0.5" top="0.49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QUAN</dc:creator>
  <cp:keywords/>
  <dc:description/>
  <cp:lastModifiedBy>User</cp:lastModifiedBy>
  <cp:lastPrinted>2008-04-29T09:17:26Z</cp:lastPrinted>
  <dcterms:created xsi:type="dcterms:W3CDTF">1998-07-16T17:48:04Z</dcterms:created>
  <dcterms:modified xsi:type="dcterms:W3CDTF">2008-04-29T09:19:44Z</dcterms:modified>
  <cp:category/>
  <cp:version/>
  <cp:contentType/>
  <cp:contentStatus/>
</cp:coreProperties>
</file>